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7070" windowHeight="10620" activeTab="0"/>
  </bookViews>
  <sheets>
    <sheet name="2017 Budget" sheetId="1" r:id="rId1"/>
    <sheet name="Project Req" sheetId="2" r:id="rId2"/>
  </sheets>
  <definedNames>
    <definedName name="_xlnm.Print_Area" localSheetId="0">'2017 Budget'!$B$1:$Z$125</definedName>
  </definedNames>
  <calcPr fullCalcOnLoad="1"/>
</workbook>
</file>

<file path=xl/sharedStrings.xml><?xml version="1.0" encoding="utf-8"?>
<sst xmlns="http://schemas.openxmlformats.org/spreadsheetml/2006/main" count="190" uniqueCount="163">
  <si>
    <t>Budgeted</t>
  </si>
  <si>
    <t>REVENUES</t>
  </si>
  <si>
    <t>TOTAL REVENUES</t>
  </si>
  <si>
    <t>EXPENSES</t>
  </si>
  <si>
    <t>GENERAL AND ADMINISTRATIVE</t>
  </si>
  <si>
    <t>Total Office Payroll</t>
  </si>
  <si>
    <t>Office Expenses</t>
  </si>
  <si>
    <t>Office Supplies</t>
  </si>
  <si>
    <t>Office Equipment</t>
  </si>
  <si>
    <t>Total Office Expenses</t>
  </si>
  <si>
    <t>Billing and Collection</t>
  </si>
  <si>
    <t>PAWC &amp; NSWA</t>
  </si>
  <si>
    <t>Postage</t>
  </si>
  <si>
    <t>Total Billing and Collection</t>
  </si>
  <si>
    <t>Administration Expenses</t>
  </si>
  <si>
    <t>Officers Compensation</t>
  </si>
  <si>
    <t>Total Administration Expenses</t>
  </si>
  <si>
    <t>Professional/Contracted Services</t>
  </si>
  <si>
    <t>Insurance</t>
  </si>
  <si>
    <t>Legal Retainer</t>
  </si>
  <si>
    <t>Engineering Retainer</t>
  </si>
  <si>
    <t>Audit Fees</t>
  </si>
  <si>
    <t>Total Prof./Contracted Services</t>
  </si>
  <si>
    <t>Workers Compensation</t>
  </si>
  <si>
    <t>Social Security (FICA /Medicare)</t>
  </si>
  <si>
    <t>Retirement</t>
  </si>
  <si>
    <t>Total Payroll Burden and Benefits</t>
  </si>
  <si>
    <t>TOTAL GENERAL &amp; ADMINISTRATIVE</t>
  </si>
  <si>
    <t>Collection System Expenses</t>
  </si>
  <si>
    <t>Operating Supplies</t>
  </si>
  <si>
    <t>Fuel - Generators</t>
  </si>
  <si>
    <t>Total Collection System Expenses</t>
  </si>
  <si>
    <t>TOTAL OPERATION &amp; MAINTENANCE</t>
  </si>
  <si>
    <t>DEBT SERVICE</t>
  </si>
  <si>
    <t>TOTAL DEBT SERVICE</t>
  </si>
  <si>
    <t>CAPITAL IMPROVEMENTS</t>
  </si>
  <si>
    <t>CAPITOL IMPROVEMENTS</t>
  </si>
  <si>
    <t>TOTAL EXPENSES</t>
  </si>
  <si>
    <t>SURPLUS (DEFICIT)</t>
  </si>
  <si>
    <t>Monthly</t>
  </si>
  <si>
    <t>Del. Fees (Pen &amp; Int)-Phase I</t>
  </si>
  <si>
    <t>Del. Fees (Pen &amp; Int)-Phase II</t>
  </si>
  <si>
    <t>Miscellaneous Revenue</t>
  </si>
  <si>
    <t xml:space="preserve">Del. Fees (Pen &amp; Int) </t>
  </si>
  <si>
    <t>Legal Fees</t>
  </si>
  <si>
    <t>Eng. Fees</t>
  </si>
  <si>
    <t>Electrical Services/Pump Stations</t>
  </si>
  <si>
    <t>2005 Revenue Bond Issue (10% Coverage)</t>
  </si>
  <si>
    <t>Beaver Falls Sewage Charge</t>
  </si>
  <si>
    <t>Ellwood City Sewage Charge (Debt Service)</t>
  </si>
  <si>
    <t>Developer's Reimbursement</t>
  </si>
  <si>
    <t>Projected</t>
  </si>
  <si>
    <t>Amount 2009</t>
  </si>
  <si>
    <t>Rounded Actual</t>
  </si>
  <si>
    <t>EC Tap Fee</t>
  </si>
  <si>
    <t>BF Tap Fee</t>
  </si>
  <si>
    <t>as of 9/30/2009</t>
  </si>
  <si>
    <t>Sewer Collections</t>
  </si>
  <si>
    <t>NORTH SEWICKLEY TOWNSHIP SEWER AUTHORITY</t>
  </si>
  <si>
    <t>PROJECT ACCT</t>
  </si>
  <si>
    <t xml:space="preserve">RELATIVE TO PHASE II </t>
  </si>
  <si>
    <t>Item No.</t>
  </si>
  <si>
    <t>Invoice No.</t>
  </si>
  <si>
    <t>PAYEE</t>
  </si>
  <si>
    <t>Check No.</t>
  </si>
  <si>
    <t>AMOUNT</t>
  </si>
  <si>
    <t>PURPOSE OF OBLIGATION</t>
  </si>
  <si>
    <t>Total</t>
  </si>
  <si>
    <t>Training Certification</t>
  </si>
  <si>
    <t>Transfer from Operating Reserve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</si>
  <si>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</si>
  <si>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</si>
  <si>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</si>
  <si>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</si>
  <si>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</si>
  <si>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</si>
  <si>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</si>
  <si>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</si>
  <si>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</si>
  <si>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 xml:space="preserve">OCT </t>
  </si>
  <si>
    <t>NOV</t>
  </si>
  <si>
    <t>DEC</t>
  </si>
  <si>
    <t>YEAR</t>
  </si>
  <si>
    <t>TO DATE</t>
  </si>
  <si>
    <t>PennVest Loan #74009 (P&amp;I)-Ph I</t>
  </si>
  <si>
    <t>PCT</t>
  </si>
  <si>
    <t>Building &amp; Grounds</t>
  </si>
  <si>
    <t>Cell Phone</t>
  </si>
  <si>
    <t xml:space="preserve">Tapping Fees (new customers)  </t>
  </si>
  <si>
    <t>Tap Fee Transfer - Collected Phase II/Citizens MM</t>
  </si>
  <si>
    <t>Tap Fee Transfer - Uncollected Phase II/"5419"</t>
  </si>
  <si>
    <t>Petty Cash</t>
  </si>
  <si>
    <t>Office Utilities</t>
  </si>
  <si>
    <t>Water Service to Stations</t>
  </si>
  <si>
    <t>2005 Series Bond - Admin Fees</t>
  </si>
  <si>
    <t>2012 Series Bond - Admin Fees</t>
  </si>
  <si>
    <t>Planned Capital Improvements</t>
  </si>
  <si>
    <t xml:space="preserve">Dues </t>
  </si>
  <si>
    <t>PV Design #27624 Phase II</t>
  </si>
  <si>
    <t>OFFICE EXPENSES</t>
  </si>
  <si>
    <t>BILLING &amp; COLLECTION</t>
  </si>
  <si>
    <t>Supplies</t>
  </si>
  <si>
    <t>ADMINISTRATIVE EXPENSES</t>
  </si>
  <si>
    <t>Miscellaneous Expenses</t>
  </si>
  <si>
    <t>PROFESSIONAL/ CONTRACTED SERVICES</t>
  </si>
  <si>
    <t>PAYROLL BURDEN &amp; BENEFITS</t>
  </si>
  <si>
    <t xml:space="preserve">Unemployment Compensation </t>
  </si>
  <si>
    <t>Hospitalization</t>
  </si>
  <si>
    <t>Alarm system - Pump Stations</t>
  </si>
  <si>
    <t>Maintenance, In-House</t>
  </si>
  <si>
    <t>PV Construction #75186</t>
  </si>
  <si>
    <t>Vehicle Expenses</t>
  </si>
  <si>
    <t>Office &amp; Operations Manager</t>
  </si>
  <si>
    <t>Office &amp; Operations Manager OT</t>
  </si>
  <si>
    <t>Billing Program</t>
  </si>
  <si>
    <t>Pump Repairs</t>
  </si>
  <si>
    <t>Bioxide</t>
  </si>
  <si>
    <t>EMPLOYEE PAYROLL</t>
  </si>
  <si>
    <t>Total Revenues Available After General &amp; Admin</t>
  </si>
  <si>
    <t>Debt Service</t>
  </si>
  <si>
    <t>Treatment Charges</t>
  </si>
  <si>
    <t>General and Administrative</t>
  </si>
  <si>
    <t>Collection Systems</t>
  </si>
  <si>
    <t>Total Debt Service</t>
  </si>
  <si>
    <t>Total Treatment Charges</t>
  </si>
  <si>
    <t>Total Revenues Available After Debt Service</t>
  </si>
  <si>
    <t>Total Revenues Available After Treatment Charges</t>
  </si>
  <si>
    <t>PennVest Loan Ph III</t>
  </si>
  <si>
    <t xml:space="preserve">Total Revenues Available After Collection Sys </t>
  </si>
  <si>
    <t>Bank Fees (WesBanco)</t>
  </si>
  <si>
    <t>**DEBT SERVICE**</t>
  </si>
  <si>
    <t>**TREATMENT CHARGES**</t>
  </si>
  <si>
    <t>**</t>
  </si>
  <si>
    <t>**GENERAL &amp; ADMINISTRATIVE**</t>
  </si>
  <si>
    <t>**COLLECTION SYSTEM EXPENSES**</t>
  </si>
  <si>
    <t>Karen Trozzo, Tax Collector</t>
  </si>
  <si>
    <t>Requisition No: 54</t>
  </si>
  <si>
    <t>Date: August 11, 2016</t>
  </si>
  <si>
    <t>Lot 1 Bennetts Run Rd Pmp Sta Pl Bldg - 2016 NST/Riverside Real Estate Tax</t>
  </si>
  <si>
    <t>2055 Bennetts Run Rd North Sewickley Twp - 2016 NST/Riverside Real Estate Tax</t>
  </si>
  <si>
    <t>Ellwood City Sewage Charge (Cap. Res. Fund)</t>
  </si>
  <si>
    <t>Ellwood City Sewage Charge (O/M &amp; Surcharge)</t>
  </si>
  <si>
    <t>2016 Revenue Bond Issue</t>
  </si>
  <si>
    <t>Maintenance, Outside</t>
  </si>
  <si>
    <t>Pump Purchases/Capital Imp</t>
  </si>
  <si>
    <t>Amount 2018</t>
  </si>
  <si>
    <t>2018 Budget</t>
  </si>
  <si>
    <t>Amount 2019</t>
  </si>
  <si>
    <t>Amount 2020</t>
  </si>
  <si>
    <t>2020 Budget</t>
  </si>
  <si>
    <t xml:space="preserve">Secretary, Tammy </t>
  </si>
  <si>
    <t>Secretary, Stephanie (1/3 Split)</t>
  </si>
  <si>
    <t>400.1 0</t>
  </si>
  <si>
    <t>Operator OT - Arthur</t>
  </si>
  <si>
    <t>Field Supervisor - Justin</t>
  </si>
  <si>
    <t>Field Supervisor OT - Justin</t>
  </si>
  <si>
    <t>Operator - Arthur</t>
  </si>
  <si>
    <t>Assistant Operator - Cody</t>
  </si>
  <si>
    <t>Assistant Operator OT - Cody</t>
  </si>
  <si>
    <t xml:space="preserve">Part Time Maintenance, Dennis </t>
  </si>
  <si>
    <t xml:space="preserve">Part Time Maintenance, Paul </t>
  </si>
  <si>
    <t xml:space="preserve">Part Time Maintenance, Summer </t>
  </si>
  <si>
    <t xml:space="preserve">Part Time Maintenance, Temp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</si>
</sst>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$&quot;#,##0.00"/>
    <numFmt numFmtId="166" formatCode="_([$$-409]* #,##0.00_);_([$$-409]* \(#,##0.00\);_([$$-409]* &quot;-&quot;??_);_(@_)"/>
    <numFmt numFmtId="167" formatCode="[$-409]dddd\,\ mmmm\ dd\,\ yyyy"/>
    <numFmt numFmtId="168" formatCode="[$-409]h:mm:ss\ AM/PM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7"/>
      <name val="Arial Narrow"/>
      <family val="2"/>
    </font>
    <font>
      <b/>
      <sz val="17"/>
      <name val="Arial Narrow"/>
      <family val="2"/>
    </font>
    <font>
      <b/>
      <u val="single"/>
      <sz val="17"/>
      <name val="Arial Narrow"/>
      <family val="2"/>
    </font>
    <font>
      <sz val="17"/>
      <color indexed="10"/>
      <name val="Arial Narrow"/>
      <family val="2"/>
    </font>
    <font>
      <sz val="13"/>
      <name val="Arial Narrow"/>
      <family val="2"/>
    </font>
    <font>
      <b/>
      <sz val="12.5"/>
      <name val="Arial Narrow"/>
      <family val="2"/>
    </font>
    <font>
      <sz val="12.5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7"/>
      <color rgb="FFFF0000"/>
      <name val="Arial Narrow"/>
      <family val="2"/>
    </font>
    <font>
      <b/>
      <sz val="17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8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8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4" fontId="6" fillId="0" borderId="0" xfId="44" applyFont="1" applyFill="1" applyAlignment="1">
      <alignment horizontal="center"/>
    </xf>
    <xf numFmtId="44" fontId="6" fillId="0" borderId="10" xfId="44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44" fontId="5" fillId="0" borderId="0" xfId="44" applyFont="1" applyAlignment="1">
      <alignment/>
    </xf>
    <xf numFmtId="44" fontId="5" fillId="0" borderId="10" xfId="44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44" fontId="5" fillId="0" borderId="0" xfId="44" applyFont="1" applyFill="1" applyAlignment="1">
      <alignment/>
    </xf>
    <xf numFmtId="44" fontId="5" fillId="33" borderId="10" xfId="44" applyFont="1" applyFill="1" applyBorder="1" applyAlignment="1">
      <alignment/>
    </xf>
    <xf numFmtId="44" fontId="5" fillId="0" borderId="10" xfId="44" applyFont="1" applyFill="1" applyBorder="1" applyAlignment="1">
      <alignment/>
    </xf>
    <xf numFmtId="44" fontId="5" fillId="0" borderId="10" xfId="0" applyNumberFormat="1" applyFont="1" applyFill="1" applyBorder="1" applyAlignment="1">
      <alignment/>
    </xf>
    <xf numFmtId="44" fontId="5" fillId="0" borderId="10" xfId="0" applyNumberFormat="1" applyFont="1" applyBorder="1" applyAlignment="1">
      <alignment/>
    </xf>
    <xf numFmtId="9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4" fontId="5" fillId="34" borderId="10" xfId="44" applyFont="1" applyFill="1" applyBorder="1" applyAlignment="1">
      <alignment/>
    </xf>
    <xf numFmtId="44" fontId="6" fillId="0" borderId="12" xfId="44" applyFont="1" applyFill="1" applyBorder="1" applyAlignment="1">
      <alignment/>
    </xf>
    <xf numFmtId="44" fontId="6" fillId="0" borderId="10" xfId="44" applyFont="1" applyFill="1" applyBorder="1" applyAlignment="1">
      <alignment/>
    </xf>
    <xf numFmtId="44" fontId="6" fillId="0" borderId="10" xfId="0" applyNumberFormat="1" applyFont="1" applyBorder="1" applyAlignment="1">
      <alignment/>
    </xf>
    <xf numFmtId="9" fontId="6" fillId="0" borderId="10" xfId="0" applyNumberFormat="1" applyFont="1" applyBorder="1" applyAlignment="1">
      <alignment/>
    </xf>
    <xf numFmtId="44" fontId="5" fillId="0" borderId="0" xfId="44" applyFont="1" applyBorder="1" applyAlignment="1">
      <alignment/>
    </xf>
    <xf numFmtId="44" fontId="5" fillId="0" borderId="0" xfId="44" applyFont="1" applyFill="1" applyBorder="1" applyAlignment="1">
      <alignment/>
    </xf>
    <xf numFmtId="44" fontId="5" fillId="0" borderId="13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44" fontId="6" fillId="0" borderId="0" xfId="44" applyFont="1" applyFill="1" applyAlignment="1">
      <alignment/>
    </xf>
    <xf numFmtId="44" fontId="6" fillId="0" borderId="0" xfId="44" applyFont="1" applyAlignment="1">
      <alignment/>
    </xf>
    <xf numFmtId="44" fontId="6" fillId="0" borderId="10" xfId="44" applyFont="1" applyBorder="1" applyAlignment="1">
      <alignment/>
    </xf>
    <xf numFmtId="0" fontId="6" fillId="0" borderId="10" xfId="0" applyFont="1" applyBorder="1" applyAlignment="1">
      <alignment/>
    </xf>
    <xf numFmtId="44" fontId="6" fillId="0" borderId="14" xfId="44" applyFont="1" applyFill="1" applyBorder="1" applyAlignment="1">
      <alignment/>
    </xf>
    <xf numFmtId="0" fontId="8" fillId="0" borderId="0" xfId="0" applyFont="1" applyAlignment="1">
      <alignment/>
    </xf>
    <xf numFmtId="44" fontId="5" fillId="0" borderId="0" xfId="44" applyNumberFormat="1" applyFont="1" applyFill="1" applyAlignment="1">
      <alignment/>
    </xf>
    <xf numFmtId="44" fontId="5" fillId="0" borderId="10" xfId="44" applyNumberFormat="1" applyFont="1" applyFill="1" applyBorder="1" applyAlignment="1">
      <alignment/>
    </xf>
    <xf numFmtId="16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44" fontId="6" fillId="0" borderId="15" xfId="44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4" fontId="6" fillId="0" borderId="0" xfId="44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11" fillId="0" borderId="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0" fontId="10" fillId="0" borderId="0" xfId="0" applyFont="1" applyAlignment="1">
      <alignment/>
    </xf>
    <xf numFmtId="44" fontId="10" fillId="0" borderId="0" xfId="44" applyFont="1" applyAlignment="1">
      <alignment/>
    </xf>
    <xf numFmtId="44" fontId="10" fillId="0" borderId="10" xfId="44" applyFont="1" applyBorder="1" applyAlignment="1">
      <alignment/>
    </xf>
    <xf numFmtId="0" fontId="4" fillId="0" borderId="10" xfId="0" applyNumberFormat="1" applyFont="1" applyBorder="1" applyAlignment="1" quotePrefix="1">
      <alignment horizontal="center"/>
    </xf>
    <xf numFmtId="44" fontId="5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44" fontId="12" fillId="0" borderId="0" xfId="52" applyNumberFormat="1" applyFont="1" applyBorder="1" applyAlignment="1" applyProtection="1">
      <alignment/>
      <protection/>
    </xf>
    <xf numFmtId="44" fontId="13" fillId="0" borderId="0" xfId="44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44" fontId="12" fillId="0" borderId="0" xfId="44" applyFont="1" applyBorder="1" applyAlignment="1">
      <alignment/>
    </xf>
    <xf numFmtId="44" fontId="12" fillId="0" borderId="0" xfId="44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44" fontId="13" fillId="0" borderId="0" xfId="44" applyFont="1" applyFill="1" applyBorder="1" applyAlignment="1">
      <alignment/>
    </xf>
    <xf numFmtId="44" fontId="13" fillId="0" borderId="0" xfId="0" applyNumberFormat="1" applyFont="1" applyBorder="1" applyAlignment="1">
      <alignment/>
    </xf>
    <xf numFmtId="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44" fontId="13" fillId="0" borderId="0" xfId="44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44" fontId="12" fillId="0" borderId="0" xfId="44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44" fontId="6" fillId="33" borderId="12" xfId="44" applyFont="1" applyFill="1" applyBorder="1" applyAlignment="1">
      <alignment/>
    </xf>
    <xf numFmtId="44" fontId="6" fillId="33" borderId="10" xfId="44" applyFont="1" applyFill="1" applyBorder="1" applyAlignment="1">
      <alignment/>
    </xf>
    <xf numFmtId="9" fontId="6" fillId="33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3" fontId="48" fillId="0" borderId="0" xfId="42" applyFont="1" applyFill="1" applyAlignment="1">
      <alignment/>
    </xf>
    <xf numFmtId="0" fontId="48" fillId="0" borderId="0" xfId="0" applyFont="1" applyFill="1" applyAlignment="1">
      <alignment/>
    </xf>
    <xf numFmtId="44" fontId="48" fillId="0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44" fontId="6" fillId="0" borderId="10" xfId="44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6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16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4"/>
  <sheetViews>
    <sheetView tabSelected="1" view="pageBreakPreview" zoomScale="60" zoomScaleNormal="58" workbookViewId="0" topLeftCell="B1">
      <pane ySplit="1" topLeftCell="A2" activePane="bottomLeft" state="frozen"/>
      <selection pane="topLeft" activeCell="B1" sqref="B1"/>
      <selection pane="bottomLeft" activeCell="G121" sqref="G121"/>
    </sheetView>
  </sheetViews>
  <sheetFormatPr defaultColWidth="9.140625" defaultRowHeight="12.75"/>
  <cols>
    <col min="1" max="1" width="33.8515625" style="20" hidden="1" customWidth="1"/>
    <col min="2" max="2" width="16.00390625" style="32" customWidth="1"/>
    <col min="3" max="3" width="36.140625" style="20" hidden="1" customWidth="1"/>
    <col min="4" max="4" width="25.28125" style="20" hidden="1" customWidth="1"/>
    <col min="5" max="5" width="4.140625" style="20" hidden="1" customWidth="1"/>
    <col min="6" max="6" width="4.140625" style="28" hidden="1" customWidth="1"/>
    <col min="7" max="7" width="59.8515625" style="20" customWidth="1"/>
    <col min="8" max="8" width="19.421875" style="20" hidden="1" customWidth="1"/>
    <col min="9" max="9" width="18.28125" style="29" hidden="1" customWidth="1"/>
    <col min="10" max="10" width="22.00390625" style="29" hidden="1" customWidth="1"/>
    <col min="11" max="11" width="22.140625" style="29" bestFit="1" customWidth="1"/>
    <col min="12" max="12" width="29.57421875" style="29" customWidth="1"/>
    <col min="13" max="13" width="18.140625" style="20" customWidth="1"/>
    <col min="14" max="14" width="21.00390625" style="20" hidden="1" customWidth="1"/>
    <col min="15" max="16" width="18.57421875" style="20" hidden="1" customWidth="1"/>
    <col min="17" max="17" width="23.7109375" style="20" hidden="1" customWidth="1"/>
    <col min="18" max="18" width="18.57421875" style="20" hidden="1" customWidth="1"/>
    <col min="19" max="19" width="24.28125" style="20" hidden="1" customWidth="1"/>
    <col min="20" max="20" width="35.8515625" style="20" hidden="1" customWidth="1"/>
    <col min="21" max="21" width="25.57421875" style="20" hidden="1" customWidth="1"/>
    <col min="22" max="22" width="23.7109375" style="20" hidden="1" customWidth="1"/>
    <col min="23" max="23" width="18.00390625" style="20" hidden="1" customWidth="1"/>
    <col min="24" max="24" width="8.140625" style="20" hidden="1" customWidth="1"/>
    <col min="25" max="25" width="24.28125" style="20" customWidth="1"/>
    <col min="26" max="26" width="8.7109375" style="20" bestFit="1" customWidth="1"/>
    <col min="27" max="27" width="15.57421875" style="121" bestFit="1" customWidth="1"/>
    <col min="28" max="16384" width="9.140625" style="20" customWidth="1"/>
  </cols>
  <sheetData>
    <row r="1" spans="2:26" ht="22.5">
      <c r="B1" s="77"/>
      <c r="C1" s="78"/>
      <c r="D1" s="78"/>
      <c r="E1" s="78"/>
      <c r="F1" s="79"/>
      <c r="G1" s="80"/>
      <c r="H1" s="22" t="s">
        <v>53</v>
      </c>
      <c r="I1" s="23" t="s">
        <v>51</v>
      </c>
      <c r="J1" s="24" t="s">
        <v>0</v>
      </c>
      <c r="K1" s="24" t="s">
        <v>0</v>
      </c>
      <c r="L1" s="24" t="s">
        <v>39</v>
      </c>
      <c r="M1" s="25" t="s">
        <v>70</v>
      </c>
      <c r="N1" s="25" t="s">
        <v>71</v>
      </c>
      <c r="O1" s="25" t="s">
        <v>72</v>
      </c>
      <c r="P1" s="25" t="s">
        <v>73</v>
      </c>
      <c r="Q1" s="25" t="s">
        <v>74</v>
      </c>
      <c r="R1" s="25" t="s">
        <v>75</v>
      </c>
      <c r="S1" s="25" t="s">
        <v>76</v>
      </c>
      <c r="T1" s="25" t="s">
        <v>77</v>
      </c>
      <c r="U1" s="25" t="s">
        <v>78</v>
      </c>
      <c r="V1" s="25" t="s">
        <v>79</v>
      </c>
      <c r="W1" s="25" t="s">
        <v>80</v>
      </c>
      <c r="X1" s="25" t="s">
        <v>81</v>
      </c>
      <c r="Y1" s="25" t="s">
        <v>82</v>
      </c>
      <c r="Z1" s="25" t="s">
        <v>85</v>
      </c>
    </row>
    <row r="2" spans="2:26" ht="22.5">
      <c r="B2" s="81" t="s">
        <v>1</v>
      </c>
      <c r="C2" s="78"/>
      <c r="D2" s="78"/>
      <c r="E2" s="78"/>
      <c r="F2" s="79"/>
      <c r="G2" s="80"/>
      <c r="H2" s="26" t="s">
        <v>56</v>
      </c>
      <c r="I2" s="23" t="s">
        <v>52</v>
      </c>
      <c r="J2" s="24" t="s">
        <v>147</v>
      </c>
      <c r="K2" s="24" t="s">
        <v>148</v>
      </c>
      <c r="L2" s="24" t="s">
        <v>149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 t="s">
        <v>83</v>
      </c>
      <c r="Z2" s="25"/>
    </row>
    <row r="3" spans="1:26" ht="16.5" customHeight="1">
      <c r="A3" s="27"/>
      <c r="B3" s="31"/>
      <c r="C3" s="52"/>
      <c r="D3" s="52"/>
      <c r="E3" s="31"/>
      <c r="F3" s="82"/>
      <c r="G3" s="31"/>
      <c r="J3" s="30"/>
      <c r="K3" s="30"/>
      <c r="L3" s="30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6" ht="22.5">
      <c r="B4" s="83">
        <v>310</v>
      </c>
      <c r="C4" s="31"/>
      <c r="D4" s="31"/>
      <c r="E4" s="31"/>
      <c r="F4" s="82"/>
      <c r="G4" s="31" t="s">
        <v>57</v>
      </c>
      <c r="H4" s="33">
        <v>1125000</v>
      </c>
      <c r="I4" s="33">
        <f>(H4/9)*12</f>
        <v>1500000</v>
      </c>
      <c r="J4" s="34">
        <v>1786000</v>
      </c>
      <c r="K4" s="34">
        <v>1796000</v>
      </c>
      <c r="L4" s="35">
        <f>K4/12</f>
        <v>149666.66666666666</v>
      </c>
      <c r="M4" s="36">
        <v>154076.91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>
        <f>SUM(M4:X4)</f>
        <v>154076.91</v>
      </c>
      <c r="Z4" s="38">
        <f>SUM(Y4/K4)</f>
        <v>0.08578892538975501</v>
      </c>
    </row>
    <row r="5" spans="2:26" ht="22.5">
      <c r="B5" s="83">
        <v>311</v>
      </c>
      <c r="C5" s="31"/>
      <c r="D5" s="31"/>
      <c r="E5" s="31">
        <v>364</v>
      </c>
      <c r="F5" s="82">
        <v>110</v>
      </c>
      <c r="G5" s="31" t="s">
        <v>88</v>
      </c>
      <c r="H5" s="33">
        <v>0</v>
      </c>
      <c r="I5" s="33">
        <f>(H5/9)*12</f>
        <v>0</v>
      </c>
      <c r="J5" s="35">
        <v>24400</v>
      </c>
      <c r="K5" s="35">
        <v>35400</v>
      </c>
      <c r="L5" s="35">
        <f aca="true" t="shared" si="0" ref="L5:L12">K5/12</f>
        <v>2950</v>
      </c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>
        <f aca="true" t="shared" si="1" ref="Y5:Y12">SUM(M5:X5)</f>
        <v>0</v>
      </c>
      <c r="Z5" s="38">
        <f>SUM(Y5/K5)</f>
        <v>0</v>
      </c>
    </row>
    <row r="6" spans="2:26" ht="22.5" hidden="1">
      <c r="B6" s="83">
        <v>311.1</v>
      </c>
      <c r="C6" s="31"/>
      <c r="D6" s="31"/>
      <c r="E6" s="31"/>
      <c r="F6" s="82"/>
      <c r="G6" s="31" t="s">
        <v>89</v>
      </c>
      <c r="H6" s="33"/>
      <c r="I6" s="33"/>
      <c r="J6" s="35">
        <v>0</v>
      </c>
      <c r="K6" s="35">
        <v>0</v>
      </c>
      <c r="L6" s="35">
        <f t="shared" si="0"/>
        <v>0</v>
      </c>
      <c r="M6" s="3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>
        <f t="shared" si="1"/>
        <v>0</v>
      </c>
      <c r="Z6" s="38"/>
    </row>
    <row r="7" spans="2:26" ht="22.5">
      <c r="B7" s="83">
        <v>311.2</v>
      </c>
      <c r="C7" s="31"/>
      <c r="D7" s="31"/>
      <c r="E7" s="31"/>
      <c r="F7" s="82"/>
      <c r="G7" s="31" t="s">
        <v>90</v>
      </c>
      <c r="H7" s="33"/>
      <c r="I7" s="33"/>
      <c r="J7" s="35">
        <v>60000</v>
      </c>
      <c r="K7" s="35">
        <v>0</v>
      </c>
      <c r="L7" s="35">
        <f t="shared" si="0"/>
        <v>0</v>
      </c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>
        <f t="shared" si="1"/>
        <v>0</v>
      </c>
      <c r="Z7" s="38"/>
    </row>
    <row r="8" spans="2:26" ht="22.5">
      <c r="B8" s="83">
        <v>319</v>
      </c>
      <c r="C8" s="31"/>
      <c r="D8" s="31"/>
      <c r="E8" s="31"/>
      <c r="F8" s="82"/>
      <c r="G8" s="31" t="s">
        <v>42</v>
      </c>
      <c r="H8" s="33">
        <v>15000</v>
      </c>
      <c r="I8" s="33">
        <f>(H8/9)*12</f>
        <v>20000</v>
      </c>
      <c r="J8" s="35">
        <v>20000</v>
      </c>
      <c r="K8" s="35">
        <v>19000</v>
      </c>
      <c r="L8" s="35">
        <f t="shared" si="0"/>
        <v>1583.3333333333333</v>
      </c>
      <c r="M8" s="36">
        <v>2194.46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>
        <f t="shared" si="1"/>
        <v>2194.46</v>
      </c>
      <c r="Z8" s="38">
        <f>SUM(Y8/K8)</f>
        <v>0.1154978947368421</v>
      </c>
    </row>
    <row r="9" spans="1:26" ht="22.5">
      <c r="A9" s="39"/>
      <c r="B9" s="83">
        <v>327</v>
      </c>
      <c r="C9" s="31"/>
      <c r="D9" s="31"/>
      <c r="E9" s="31"/>
      <c r="F9" s="82"/>
      <c r="G9" s="84" t="s">
        <v>43</v>
      </c>
      <c r="H9" s="33">
        <v>16000</v>
      </c>
      <c r="I9" s="33">
        <f>(H9/9)*12</f>
        <v>21333.333333333336</v>
      </c>
      <c r="J9" s="35">
        <v>21000</v>
      </c>
      <c r="K9" s="35">
        <v>22800</v>
      </c>
      <c r="L9" s="35">
        <f t="shared" si="0"/>
        <v>1900</v>
      </c>
      <c r="M9" s="36">
        <v>1986.51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>
        <f t="shared" si="1"/>
        <v>1986.51</v>
      </c>
      <c r="Z9" s="38">
        <f>SUM(Y9/K9)</f>
        <v>0.08712763157894737</v>
      </c>
    </row>
    <row r="10" spans="2:26" ht="16.5" customHeight="1" hidden="1">
      <c r="B10" s="83">
        <v>327.1</v>
      </c>
      <c r="C10" s="31"/>
      <c r="D10" s="31"/>
      <c r="E10" s="31">
        <v>364</v>
      </c>
      <c r="F10" s="82">
        <v>101</v>
      </c>
      <c r="G10" s="31" t="s">
        <v>40</v>
      </c>
      <c r="H10" s="33"/>
      <c r="I10" s="33">
        <v>7000</v>
      </c>
      <c r="J10" s="40"/>
      <c r="K10" s="40"/>
      <c r="L10" s="35">
        <f t="shared" si="0"/>
        <v>0</v>
      </c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>
        <f t="shared" si="1"/>
        <v>0</v>
      </c>
      <c r="Z10" s="38"/>
    </row>
    <row r="11" spans="2:26" ht="16.5" customHeight="1" hidden="1">
      <c r="B11" s="83">
        <v>327.2</v>
      </c>
      <c r="C11" s="31"/>
      <c r="D11" s="31"/>
      <c r="E11" s="31">
        <v>364</v>
      </c>
      <c r="F11" s="82">
        <v>101</v>
      </c>
      <c r="G11" s="31" t="s">
        <v>41</v>
      </c>
      <c r="H11" s="33"/>
      <c r="I11" s="33">
        <v>1100</v>
      </c>
      <c r="J11" s="40"/>
      <c r="K11" s="40"/>
      <c r="L11" s="35">
        <f t="shared" si="0"/>
        <v>0</v>
      </c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>
        <f t="shared" si="1"/>
        <v>0</v>
      </c>
      <c r="Z11" s="38"/>
    </row>
    <row r="12" spans="2:26" ht="22.5" hidden="1">
      <c r="B12" s="83">
        <v>392.2</v>
      </c>
      <c r="C12" s="31"/>
      <c r="D12" s="31"/>
      <c r="E12" s="31"/>
      <c r="F12" s="82"/>
      <c r="G12" s="31" t="s">
        <v>69</v>
      </c>
      <c r="H12" s="33"/>
      <c r="I12" s="33"/>
      <c r="J12" s="35">
        <v>0</v>
      </c>
      <c r="K12" s="35">
        <v>0</v>
      </c>
      <c r="L12" s="35">
        <f t="shared" si="0"/>
        <v>0</v>
      </c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>
        <f t="shared" si="1"/>
        <v>0</v>
      </c>
      <c r="Z12" s="38"/>
    </row>
    <row r="13" spans="2:32" s="27" customFormat="1" ht="23.25" thickBot="1">
      <c r="B13" s="52" t="s">
        <v>2</v>
      </c>
      <c r="C13" s="52"/>
      <c r="D13" s="52"/>
      <c r="E13" s="52"/>
      <c r="F13" s="85"/>
      <c r="G13" s="52"/>
      <c r="H13" s="41">
        <f>+SUM(H4:H9)</f>
        <v>1156000</v>
      </c>
      <c r="I13" s="41">
        <f>+SUM(I4:I9)</f>
        <v>1541333.3333333333</v>
      </c>
      <c r="J13" s="42">
        <f>SUM(J4:J12)</f>
        <v>1911400</v>
      </c>
      <c r="K13" s="42">
        <f>SUM(K4:K12)</f>
        <v>1873200</v>
      </c>
      <c r="L13" s="129">
        <f>SUM(L4:L12)</f>
        <v>156100</v>
      </c>
      <c r="M13" s="42">
        <f>SUM(M4:M12)</f>
        <v>158257.88</v>
      </c>
      <c r="N13" s="42">
        <f aca="true" t="shared" si="2" ref="N13:X13">SUM(N4:N12)</f>
        <v>0</v>
      </c>
      <c r="O13" s="42">
        <f t="shared" si="2"/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3">
        <f>SUM(Y4:Y12)</f>
        <v>158257.88</v>
      </c>
      <c r="Z13" s="44">
        <f>SUM(Y13/K13)</f>
        <v>0.08448530856288704</v>
      </c>
      <c r="AA13" s="135"/>
      <c r="AB13" s="136"/>
      <c r="AC13" s="136"/>
      <c r="AD13" s="136"/>
      <c r="AE13" s="136"/>
      <c r="AF13" s="136"/>
    </row>
    <row r="14" spans="2:32" ht="22.5">
      <c r="B14" s="83"/>
      <c r="C14" s="31"/>
      <c r="D14" s="31"/>
      <c r="E14" s="31"/>
      <c r="F14" s="82"/>
      <c r="G14" s="52"/>
      <c r="H14" s="27"/>
      <c r="I14" s="45"/>
      <c r="J14" s="30"/>
      <c r="K14" s="30"/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8"/>
      <c r="AA14" s="135"/>
      <c r="AB14" s="136"/>
      <c r="AC14" s="136"/>
      <c r="AD14" s="136"/>
      <c r="AE14" s="136"/>
      <c r="AF14" s="136"/>
    </row>
    <row r="15" spans="2:32" ht="22.5">
      <c r="B15" s="81" t="s">
        <v>3</v>
      </c>
      <c r="C15" s="52"/>
      <c r="D15" s="52"/>
      <c r="E15" s="31"/>
      <c r="F15" s="82"/>
      <c r="G15" s="31"/>
      <c r="J15" s="30"/>
      <c r="K15" s="30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8"/>
      <c r="AA15" s="135"/>
      <c r="AB15" s="136"/>
      <c r="AC15" s="136"/>
      <c r="AD15" s="136"/>
      <c r="AE15" s="136"/>
      <c r="AF15" s="136"/>
    </row>
    <row r="16" spans="2:32" ht="16.5" customHeight="1">
      <c r="B16" s="52"/>
      <c r="C16" s="52"/>
      <c r="D16" s="52"/>
      <c r="E16" s="31"/>
      <c r="F16" s="82"/>
      <c r="G16" s="31"/>
      <c r="J16" s="30"/>
      <c r="K16" s="30"/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8"/>
      <c r="AA16" s="133"/>
      <c r="AB16" s="134"/>
      <c r="AC16" s="134"/>
      <c r="AD16" s="134"/>
      <c r="AE16" s="134"/>
      <c r="AF16" s="134"/>
    </row>
    <row r="17" spans="1:26" ht="22.5">
      <c r="A17" s="27"/>
      <c r="B17" s="52" t="s">
        <v>130</v>
      </c>
      <c r="C17" s="31" t="s">
        <v>33</v>
      </c>
      <c r="D17" s="52"/>
      <c r="E17" s="31"/>
      <c r="F17" s="82"/>
      <c r="G17" s="31"/>
      <c r="H17" s="27"/>
      <c r="I17" s="45"/>
      <c r="J17" s="35"/>
      <c r="K17" s="35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8"/>
    </row>
    <row r="18" spans="1:26" ht="22.5" hidden="1">
      <c r="A18" s="27"/>
      <c r="B18" s="83">
        <v>602</v>
      </c>
      <c r="C18" s="31"/>
      <c r="D18" s="52"/>
      <c r="E18" s="31">
        <v>261</v>
      </c>
      <c r="F18" s="82">
        <v>200</v>
      </c>
      <c r="G18" s="84" t="s">
        <v>84</v>
      </c>
      <c r="H18" s="46">
        <v>169400</v>
      </c>
      <c r="I18" s="46">
        <f aca="true" t="shared" si="3" ref="I18:I23">(H18/9)*12</f>
        <v>225866.6666666667</v>
      </c>
      <c r="J18" s="35">
        <v>0</v>
      </c>
      <c r="K18" s="35">
        <v>0</v>
      </c>
      <c r="L18" s="35">
        <f>K18/8</f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>
        <f aca="true" t="shared" si="4" ref="Y18:Y25">SUM(M18:X18)</f>
        <v>0</v>
      </c>
      <c r="Z18" s="38"/>
    </row>
    <row r="19" spans="1:26" ht="22.5">
      <c r="A19" s="27"/>
      <c r="B19" s="83">
        <v>604</v>
      </c>
      <c r="C19" s="31"/>
      <c r="D19" s="52"/>
      <c r="E19" s="31"/>
      <c r="F19" s="82"/>
      <c r="G19" s="84" t="s">
        <v>98</v>
      </c>
      <c r="H19" s="33">
        <v>28900</v>
      </c>
      <c r="I19" s="46">
        <f t="shared" si="3"/>
        <v>38533.333333333336</v>
      </c>
      <c r="J19" s="35">
        <v>38478</v>
      </c>
      <c r="K19" s="35">
        <v>38478</v>
      </c>
      <c r="L19" s="35">
        <f aca="true" t="shared" si="5" ref="L19:L25">K19/12</f>
        <v>3206.5</v>
      </c>
      <c r="M19" s="37">
        <v>3206.42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>
        <f t="shared" si="4"/>
        <v>3206.42</v>
      </c>
      <c r="Z19" s="38">
        <f aca="true" t="shared" si="6" ref="Z19:Z26">SUM(Y19/K19)</f>
        <v>0.08333125422319247</v>
      </c>
    </row>
    <row r="20" spans="1:26" ht="22.5">
      <c r="A20" s="27"/>
      <c r="B20" s="83">
        <v>602.1</v>
      </c>
      <c r="C20" s="31"/>
      <c r="D20" s="52"/>
      <c r="E20" s="31">
        <v>261</v>
      </c>
      <c r="F20" s="82">
        <v>200</v>
      </c>
      <c r="G20" s="84" t="s">
        <v>127</v>
      </c>
      <c r="H20" s="46">
        <v>169400</v>
      </c>
      <c r="I20" s="46">
        <f t="shared" si="3"/>
        <v>225866.6666666667</v>
      </c>
      <c r="J20" s="35">
        <v>60912</v>
      </c>
      <c r="K20" s="35">
        <v>60912</v>
      </c>
      <c r="L20" s="35">
        <f>K20/12</f>
        <v>5076</v>
      </c>
      <c r="M20" s="37">
        <v>5075.94</v>
      </c>
      <c r="N20" s="76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>
        <f t="shared" si="4"/>
        <v>5075.94</v>
      </c>
      <c r="Z20" s="38">
        <f t="shared" si="6"/>
        <v>0.08333234830575255</v>
      </c>
    </row>
    <row r="21" spans="1:26" ht="22.5">
      <c r="A21" s="27"/>
      <c r="B21" s="83">
        <v>605</v>
      </c>
      <c r="C21" s="31"/>
      <c r="D21" s="52"/>
      <c r="E21" s="31"/>
      <c r="F21" s="82"/>
      <c r="G21" s="84" t="s">
        <v>110</v>
      </c>
      <c r="H21" s="33">
        <v>290000</v>
      </c>
      <c r="I21" s="46">
        <f t="shared" si="3"/>
        <v>386666.6666666667</v>
      </c>
      <c r="J21" s="35">
        <v>383715</v>
      </c>
      <c r="K21" s="35">
        <v>383715</v>
      </c>
      <c r="L21" s="35">
        <f t="shared" si="5"/>
        <v>31976.25</v>
      </c>
      <c r="M21" s="37">
        <v>31976.23</v>
      </c>
      <c r="N21" s="76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>
        <f t="shared" si="4"/>
        <v>31976.23</v>
      </c>
      <c r="Z21" s="38">
        <f t="shared" si="6"/>
        <v>0.08333328121131568</v>
      </c>
    </row>
    <row r="22" spans="1:26" ht="22.5">
      <c r="A22" s="27"/>
      <c r="B22" s="83">
        <v>606</v>
      </c>
      <c r="C22" s="31"/>
      <c r="D22" s="52"/>
      <c r="E22" s="31"/>
      <c r="F22" s="82"/>
      <c r="G22" s="84" t="s">
        <v>142</v>
      </c>
      <c r="H22" s="33">
        <v>158300</v>
      </c>
      <c r="I22" s="46">
        <f t="shared" si="3"/>
        <v>211066.6666666667</v>
      </c>
      <c r="J22" s="35">
        <v>531800</v>
      </c>
      <c r="K22" s="35">
        <v>528000</v>
      </c>
      <c r="L22" s="35">
        <f t="shared" si="5"/>
        <v>44000</v>
      </c>
      <c r="M22" s="37">
        <v>43473.55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>
        <f t="shared" si="4"/>
        <v>43473.55</v>
      </c>
      <c r="Z22" s="38">
        <f t="shared" si="6"/>
        <v>0.08233626893939394</v>
      </c>
    </row>
    <row r="23" spans="1:26" ht="22.5">
      <c r="A23" s="27"/>
      <c r="B23" s="83">
        <v>606.1</v>
      </c>
      <c r="C23" s="31"/>
      <c r="D23" s="52"/>
      <c r="E23" s="31"/>
      <c r="F23" s="82"/>
      <c r="G23" s="84" t="s">
        <v>47</v>
      </c>
      <c r="H23" s="33">
        <v>16200</v>
      </c>
      <c r="I23" s="46">
        <f t="shared" si="3"/>
        <v>21600</v>
      </c>
      <c r="J23" s="35">
        <v>53180</v>
      </c>
      <c r="K23" s="35">
        <v>52800</v>
      </c>
      <c r="L23" s="35">
        <f t="shared" si="5"/>
        <v>4400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>
        <f t="shared" si="4"/>
        <v>0</v>
      </c>
      <c r="Z23" s="38">
        <f t="shared" si="6"/>
        <v>0</v>
      </c>
    </row>
    <row r="24" spans="2:26" ht="22.5">
      <c r="B24" s="83">
        <v>606.5</v>
      </c>
      <c r="C24" s="31"/>
      <c r="D24" s="31"/>
      <c r="E24" s="31"/>
      <c r="F24" s="82"/>
      <c r="G24" s="31" t="s">
        <v>94</v>
      </c>
      <c r="H24" s="46"/>
      <c r="I24" s="46"/>
      <c r="J24" s="35">
        <v>1724</v>
      </c>
      <c r="K24" s="35">
        <v>1724</v>
      </c>
      <c r="L24" s="35">
        <f t="shared" si="5"/>
        <v>143.66666666666666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>
        <f t="shared" si="4"/>
        <v>0</v>
      </c>
      <c r="Z24" s="38">
        <f t="shared" si="6"/>
        <v>0</v>
      </c>
    </row>
    <row r="25" spans="2:26" ht="22.5">
      <c r="B25" s="83">
        <v>606.6</v>
      </c>
      <c r="C25" s="31"/>
      <c r="D25" s="31"/>
      <c r="E25" s="31"/>
      <c r="F25" s="82"/>
      <c r="G25" s="31" t="s">
        <v>95</v>
      </c>
      <c r="H25" s="46"/>
      <c r="I25" s="46"/>
      <c r="J25" s="35">
        <v>1750</v>
      </c>
      <c r="K25" s="35">
        <v>1750</v>
      </c>
      <c r="L25" s="35">
        <f t="shared" si="5"/>
        <v>145.83333333333334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>
        <f t="shared" si="4"/>
        <v>0</v>
      </c>
      <c r="Z25" s="38">
        <f t="shared" si="6"/>
        <v>0</v>
      </c>
    </row>
    <row r="26" spans="2:27" ht="23.25" thickBot="1">
      <c r="B26" s="83"/>
      <c r="C26" s="52" t="s">
        <v>34</v>
      </c>
      <c r="D26" s="52"/>
      <c r="E26" s="52"/>
      <c r="F26" s="85"/>
      <c r="G26" s="52" t="s">
        <v>123</v>
      </c>
      <c r="H26" s="47">
        <f>+SUM(H18:H23)</f>
        <v>832200</v>
      </c>
      <c r="I26" s="47">
        <f>SUM(I18:I24)</f>
        <v>1109600</v>
      </c>
      <c r="J26" s="42">
        <f>SUM(J19+J20+J21+J22+J23+J24+J25)</f>
        <v>1071559</v>
      </c>
      <c r="K26" s="42">
        <f>SUM(K19+K20+K21+K22+K23+K24+K25)</f>
        <v>1067379</v>
      </c>
      <c r="L26" s="42">
        <f>SUM(L19+L20+L21+L22+L23+L24+L25)</f>
        <v>88948.25</v>
      </c>
      <c r="M26" s="42">
        <f>SUM(M18:M25)</f>
        <v>83732.14</v>
      </c>
      <c r="N26" s="42">
        <f aca="true" t="shared" si="7" ref="N26:X26">SUM(N18:N25)</f>
        <v>0</v>
      </c>
      <c r="O26" s="42">
        <f t="shared" si="7"/>
        <v>0</v>
      </c>
      <c r="P26" s="42">
        <f t="shared" si="7"/>
        <v>0</v>
      </c>
      <c r="Q26" s="42">
        <f t="shared" si="7"/>
        <v>0</v>
      </c>
      <c r="R26" s="42">
        <f t="shared" si="7"/>
        <v>0</v>
      </c>
      <c r="S26" s="42">
        <f t="shared" si="7"/>
        <v>0</v>
      </c>
      <c r="T26" s="42">
        <f t="shared" si="7"/>
        <v>0</v>
      </c>
      <c r="U26" s="42">
        <f t="shared" si="7"/>
        <v>0</v>
      </c>
      <c r="V26" s="42">
        <f t="shared" si="7"/>
        <v>0</v>
      </c>
      <c r="W26" s="42">
        <f t="shared" si="7"/>
        <v>0</v>
      </c>
      <c r="X26" s="42">
        <f t="shared" si="7"/>
        <v>0</v>
      </c>
      <c r="Y26" s="42">
        <f>SUM(Y18:Y25)</f>
        <v>83732.14</v>
      </c>
      <c r="Z26" s="44">
        <f t="shared" si="6"/>
        <v>0.07844649370092535</v>
      </c>
      <c r="AA26" s="122"/>
    </row>
    <row r="27" spans="2:26" ht="23.25" thickTop="1">
      <c r="B27" s="83"/>
      <c r="C27" s="52"/>
      <c r="D27" s="52"/>
      <c r="E27" s="52"/>
      <c r="F27" s="85"/>
      <c r="G27" s="86" t="s">
        <v>125</v>
      </c>
      <c r="H27" s="70"/>
      <c r="I27" s="70"/>
      <c r="J27" s="71">
        <f>SUM(J13-J26)</f>
        <v>839841</v>
      </c>
      <c r="K27" s="71">
        <f>SUM(K13-K26)</f>
        <v>805821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4"/>
    </row>
    <row r="28" spans="2:26" ht="16.5" customHeight="1">
      <c r="B28" s="83"/>
      <c r="C28" s="52"/>
      <c r="D28" s="52"/>
      <c r="E28" s="52"/>
      <c r="F28" s="85"/>
      <c r="G28" s="52"/>
      <c r="H28" s="46"/>
      <c r="I28" s="46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4"/>
    </row>
    <row r="29" spans="2:26" ht="22.5">
      <c r="B29" s="87" t="s">
        <v>131</v>
      </c>
      <c r="C29" s="31"/>
      <c r="D29" s="31"/>
      <c r="E29" s="31"/>
      <c r="F29" s="82"/>
      <c r="G29" s="31"/>
      <c r="J29" s="35"/>
      <c r="K29" s="35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8"/>
    </row>
    <row r="30" spans="2:26" ht="21.75" customHeight="1">
      <c r="B30" s="83">
        <v>411.1</v>
      </c>
      <c r="C30" s="31"/>
      <c r="D30" s="31"/>
      <c r="E30" s="31">
        <v>429</v>
      </c>
      <c r="F30" s="82">
        <v>367</v>
      </c>
      <c r="G30" s="84" t="s">
        <v>141</v>
      </c>
      <c r="H30" s="46">
        <v>70300</v>
      </c>
      <c r="I30" s="33">
        <f aca="true" t="shared" si="8" ref="I30:I35">(H30/9)*12</f>
        <v>93733.33333333334</v>
      </c>
      <c r="J30" s="34">
        <v>126000</v>
      </c>
      <c r="K30" s="34">
        <v>110000</v>
      </c>
      <c r="L30" s="35">
        <f aca="true" t="shared" si="9" ref="L30:L35">K30/12</f>
        <v>9166.666666666666</v>
      </c>
      <c r="M30" s="37">
        <v>11996.21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>
        <f aca="true" t="shared" si="10" ref="Y30:Y35">SUM(M30:X30)</f>
        <v>11996.21</v>
      </c>
      <c r="Z30" s="38">
        <f aca="true" t="shared" si="11" ref="Z30:Z36">SUM(Y30/K30)</f>
        <v>0.10905645454545454</v>
      </c>
    </row>
    <row r="31" spans="2:26" ht="22.5">
      <c r="B31" s="83">
        <v>411.2</v>
      </c>
      <c r="C31" s="31"/>
      <c r="D31" s="31"/>
      <c r="E31" s="31"/>
      <c r="F31" s="82"/>
      <c r="G31" s="84" t="s">
        <v>49</v>
      </c>
      <c r="H31" s="46">
        <v>59200</v>
      </c>
      <c r="I31" s="33">
        <f t="shared" si="8"/>
        <v>78933.33333333333</v>
      </c>
      <c r="J31" s="35">
        <v>78900</v>
      </c>
      <c r="K31" s="35">
        <v>78900</v>
      </c>
      <c r="L31" s="35">
        <f t="shared" si="9"/>
        <v>6575</v>
      </c>
      <c r="M31" s="37">
        <v>6572.26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>
        <f t="shared" si="10"/>
        <v>6572.26</v>
      </c>
      <c r="Z31" s="38">
        <f t="shared" si="11"/>
        <v>0.08329860583016477</v>
      </c>
    </row>
    <row r="32" spans="2:26" ht="22.5">
      <c r="B32" s="83">
        <v>411.7</v>
      </c>
      <c r="C32" s="31"/>
      <c r="D32" s="31"/>
      <c r="E32" s="31"/>
      <c r="F32" s="82"/>
      <c r="G32" s="84" t="s">
        <v>140</v>
      </c>
      <c r="H32" s="46">
        <v>2700</v>
      </c>
      <c r="I32" s="33">
        <f t="shared" si="8"/>
        <v>3600</v>
      </c>
      <c r="J32" s="35">
        <v>4572</v>
      </c>
      <c r="K32" s="35">
        <v>4800</v>
      </c>
      <c r="L32" s="35">
        <f t="shared" si="9"/>
        <v>400</v>
      </c>
      <c r="M32" s="37">
        <v>395.37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>
        <f t="shared" si="10"/>
        <v>395.37</v>
      </c>
      <c r="Z32" s="38">
        <f t="shared" si="11"/>
        <v>0.08236875</v>
      </c>
    </row>
    <row r="33" spans="2:26" ht="22.5">
      <c r="B33" s="83">
        <v>411.5</v>
      </c>
      <c r="C33" s="31"/>
      <c r="D33" s="31"/>
      <c r="E33" s="31"/>
      <c r="F33" s="82"/>
      <c r="G33" s="84" t="s">
        <v>54</v>
      </c>
      <c r="H33" s="46">
        <v>0</v>
      </c>
      <c r="I33" s="33">
        <f t="shared" si="8"/>
        <v>0</v>
      </c>
      <c r="J33" s="35">
        <v>2000</v>
      </c>
      <c r="K33" s="35">
        <v>2000</v>
      </c>
      <c r="L33" s="35">
        <f t="shared" si="9"/>
        <v>166.66666666666666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>
        <f t="shared" si="10"/>
        <v>0</v>
      </c>
      <c r="Z33" s="38">
        <f t="shared" si="11"/>
        <v>0</v>
      </c>
    </row>
    <row r="34" spans="2:26" ht="22.5">
      <c r="B34" s="83">
        <v>411.3</v>
      </c>
      <c r="C34" s="31"/>
      <c r="D34" s="31"/>
      <c r="E34" s="31"/>
      <c r="F34" s="82"/>
      <c r="G34" s="84" t="s">
        <v>48</v>
      </c>
      <c r="H34" s="46">
        <v>80000</v>
      </c>
      <c r="I34" s="33">
        <f t="shared" si="8"/>
        <v>106666.66666666666</v>
      </c>
      <c r="J34" s="34">
        <v>179000</v>
      </c>
      <c r="K34" s="34">
        <v>181000</v>
      </c>
      <c r="L34" s="35">
        <f t="shared" si="9"/>
        <v>15083.333333333334</v>
      </c>
      <c r="M34" s="37">
        <v>13307.84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>
        <f t="shared" si="10"/>
        <v>13307.84</v>
      </c>
      <c r="Z34" s="38">
        <f t="shared" si="11"/>
        <v>0.07352397790055248</v>
      </c>
    </row>
    <row r="35" spans="2:26" ht="22.5">
      <c r="B35" s="83">
        <v>411.6</v>
      </c>
      <c r="C35" s="31"/>
      <c r="D35" s="31"/>
      <c r="E35" s="31"/>
      <c r="F35" s="82"/>
      <c r="G35" s="84" t="s">
        <v>55</v>
      </c>
      <c r="H35" s="46">
        <v>0</v>
      </c>
      <c r="I35" s="33">
        <f t="shared" si="8"/>
        <v>0</v>
      </c>
      <c r="J35" s="35">
        <v>1300</v>
      </c>
      <c r="K35" s="35">
        <v>2600</v>
      </c>
      <c r="L35" s="35">
        <f t="shared" si="9"/>
        <v>216.66666666666666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>
        <f t="shared" si="10"/>
        <v>0</v>
      </c>
      <c r="Z35" s="38">
        <f t="shared" si="11"/>
        <v>0</v>
      </c>
    </row>
    <row r="36" spans="2:27" s="27" customFormat="1" ht="22.5">
      <c r="B36" s="87"/>
      <c r="C36" s="52"/>
      <c r="D36" s="52"/>
      <c r="E36" s="52"/>
      <c r="F36" s="85"/>
      <c r="G36" s="88" t="s">
        <v>124</v>
      </c>
      <c r="H36" s="48"/>
      <c r="I36" s="49"/>
      <c r="J36" s="42">
        <f>SUM(J30:J35)</f>
        <v>391772</v>
      </c>
      <c r="K36" s="42">
        <f>SUM(K30:K35)</f>
        <v>379300</v>
      </c>
      <c r="L36" s="42">
        <f>SUM(L30:L35)</f>
        <v>31608.333333333332</v>
      </c>
      <c r="M36" s="42">
        <f aca="true" t="shared" si="12" ref="M36:Y36">SUM(M30:M35)</f>
        <v>32271.68</v>
      </c>
      <c r="N36" s="42">
        <f t="shared" si="12"/>
        <v>0</v>
      </c>
      <c r="O36" s="42">
        <f t="shared" si="12"/>
        <v>0</v>
      </c>
      <c r="P36" s="42">
        <f t="shared" si="12"/>
        <v>0</v>
      </c>
      <c r="Q36" s="42">
        <f t="shared" si="12"/>
        <v>0</v>
      </c>
      <c r="R36" s="42">
        <f t="shared" si="12"/>
        <v>0</v>
      </c>
      <c r="S36" s="42">
        <f t="shared" si="12"/>
        <v>0</v>
      </c>
      <c r="T36" s="42">
        <f t="shared" si="12"/>
        <v>0</v>
      </c>
      <c r="U36" s="42">
        <f t="shared" si="12"/>
        <v>0</v>
      </c>
      <c r="V36" s="42">
        <f t="shared" si="12"/>
        <v>0</v>
      </c>
      <c r="W36" s="42">
        <f t="shared" si="12"/>
        <v>0</v>
      </c>
      <c r="X36" s="42">
        <f t="shared" si="12"/>
        <v>0</v>
      </c>
      <c r="Y36" s="42">
        <f t="shared" si="12"/>
        <v>32271.68</v>
      </c>
      <c r="Z36" s="44">
        <f t="shared" si="11"/>
        <v>0.08508220406011073</v>
      </c>
      <c r="AA36" s="122"/>
    </row>
    <row r="37" spans="2:27" s="27" customFormat="1" ht="22.5">
      <c r="B37" s="52"/>
      <c r="C37" s="52"/>
      <c r="D37" s="52"/>
      <c r="E37" s="52"/>
      <c r="F37" s="85"/>
      <c r="G37" s="86" t="s">
        <v>126</v>
      </c>
      <c r="H37" s="72"/>
      <c r="I37" s="73"/>
      <c r="J37" s="74">
        <f>SUM(J27-J36)</f>
        <v>448069</v>
      </c>
      <c r="K37" s="74">
        <f>SUM(K27-K36)</f>
        <v>426521</v>
      </c>
      <c r="L37" s="51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44"/>
      <c r="AA37" s="122"/>
    </row>
    <row r="38" spans="2:26" ht="16.5" customHeight="1">
      <c r="B38" s="52"/>
      <c r="C38" s="52"/>
      <c r="D38" s="52"/>
      <c r="E38" s="31"/>
      <c r="F38" s="82"/>
      <c r="G38" s="31"/>
      <c r="J38" s="30"/>
      <c r="K38" s="30"/>
      <c r="L38" s="3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8"/>
    </row>
    <row r="39" spans="1:26" ht="22.5">
      <c r="A39" s="20" t="s">
        <v>132</v>
      </c>
      <c r="B39" s="52" t="s">
        <v>133</v>
      </c>
      <c r="C39" s="52"/>
      <c r="D39" s="52"/>
      <c r="E39" s="31"/>
      <c r="F39" s="82"/>
      <c r="G39" s="31"/>
      <c r="J39" s="30"/>
      <c r="K39" s="30"/>
      <c r="L39" s="3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</row>
    <row r="40" spans="2:26" ht="22.5">
      <c r="B40" s="52" t="s">
        <v>117</v>
      </c>
      <c r="C40" s="31" t="s">
        <v>4</v>
      </c>
      <c r="D40" s="31"/>
      <c r="E40" s="31"/>
      <c r="F40" s="82"/>
      <c r="G40" s="31"/>
      <c r="H40" s="27"/>
      <c r="J40" s="30"/>
      <c r="K40" s="30"/>
      <c r="L40" s="30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8"/>
    </row>
    <row r="41" spans="2:26" ht="22.5">
      <c r="B41" s="83">
        <v>500.1</v>
      </c>
      <c r="C41" s="31"/>
      <c r="D41" s="31"/>
      <c r="E41" s="31">
        <v>429</v>
      </c>
      <c r="F41" s="82">
        <v>140</v>
      </c>
      <c r="G41" s="31" t="s">
        <v>112</v>
      </c>
      <c r="H41" s="33">
        <v>20000</v>
      </c>
      <c r="I41" s="33">
        <f>(H41/9)*12</f>
        <v>26666.666666666664</v>
      </c>
      <c r="J41" s="35">
        <v>56576</v>
      </c>
      <c r="K41" s="35">
        <v>43116</v>
      </c>
      <c r="L41" s="35">
        <f aca="true" t="shared" si="13" ref="L41:L52">K41/12</f>
        <v>3593</v>
      </c>
      <c r="M41" s="37">
        <v>3388.98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>
        <f aca="true" t="shared" si="14" ref="Y41:Y54">SUM(M41:X41)</f>
        <v>3388.98</v>
      </c>
      <c r="Z41" s="38">
        <f aca="true" t="shared" si="15" ref="Z41:Z55">SUM(Y41/K41)</f>
        <v>0.0786014472585583</v>
      </c>
    </row>
    <row r="42" spans="2:26" ht="22.5">
      <c r="B42" s="83">
        <v>500.2</v>
      </c>
      <c r="C42" s="31"/>
      <c r="D42" s="31"/>
      <c r="E42" s="31"/>
      <c r="F42" s="82"/>
      <c r="G42" s="31" t="s">
        <v>113</v>
      </c>
      <c r="H42" s="33"/>
      <c r="I42" s="33"/>
      <c r="J42" s="35">
        <v>5100</v>
      </c>
      <c r="K42" s="35">
        <v>3886.88</v>
      </c>
      <c r="L42" s="35">
        <f t="shared" si="13"/>
        <v>323.9066666666667</v>
      </c>
      <c r="M42" s="37">
        <v>446.25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>
        <f t="shared" si="14"/>
        <v>446.25</v>
      </c>
      <c r="Z42" s="38">
        <f t="shared" si="15"/>
        <v>0.11480930720783765</v>
      </c>
    </row>
    <row r="43" spans="2:26" ht="22.5">
      <c r="B43" s="83">
        <v>400.1</v>
      </c>
      <c r="C43" s="31"/>
      <c r="D43" s="31"/>
      <c r="E43" s="31">
        <v>429</v>
      </c>
      <c r="F43" s="82">
        <v>121</v>
      </c>
      <c r="G43" s="31" t="s">
        <v>154</v>
      </c>
      <c r="H43" s="33">
        <v>33500</v>
      </c>
      <c r="I43" s="33">
        <f>(H43/9)*12</f>
        <v>44666.666666666664</v>
      </c>
      <c r="J43" s="35">
        <v>41600</v>
      </c>
      <c r="K43" s="35">
        <v>28080</v>
      </c>
      <c r="L43" s="35">
        <f t="shared" si="13"/>
        <v>2340</v>
      </c>
      <c r="M43" s="37">
        <v>1852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>
        <f t="shared" si="14"/>
        <v>1852</v>
      </c>
      <c r="Z43" s="38">
        <f t="shared" si="15"/>
        <v>0.06595441595441595</v>
      </c>
    </row>
    <row r="44" spans="2:26" ht="22.5">
      <c r="B44" s="83">
        <v>400.2</v>
      </c>
      <c r="C44" s="31"/>
      <c r="D44" s="31"/>
      <c r="E44" s="31"/>
      <c r="F44" s="82"/>
      <c r="G44" s="31" t="s">
        <v>155</v>
      </c>
      <c r="H44" s="33"/>
      <c r="I44" s="33"/>
      <c r="J44" s="35">
        <v>5250</v>
      </c>
      <c r="K44" s="35">
        <v>3543.75</v>
      </c>
      <c r="L44" s="35">
        <f t="shared" si="13"/>
        <v>295.3125</v>
      </c>
      <c r="M44" s="37">
        <v>77.72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</row>
    <row r="45" spans="2:26" ht="22.5">
      <c r="B45" s="83">
        <v>400.3</v>
      </c>
      <c r="C45" s="31"/>
      <c r="D45" s="31"/>
      <c r="E45" s="31"/>
      <c r="F45" s="82"/>
      <c r="G45" s="31" t="s">
        <v>156</v>
      </c>
      <c r="H45" s="33"/>
      <c r="I45" s="33"/>
      <c r="J45" s="35">
        <v>0</v>
      </c>
      <c r="K45" s="35">
        <v>26436.8</v>
      </c>
      <c r="L45" s="35">
        <f t="shared" si="13"/>
        <v>2203.0666666666666</v>
      </c>
      <c r="M45" s="37">
        <v>2003.2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8"/>
    </row>
    <row r="46" spans="2:26" ht="22.5">
      <c r="B46" s="83">
        <v>400.4</v>
      </c>
      <c r="C46" s="31"/>
      <c r="D46" s="31"/>
      <c r="E46" s="31"/>
      <c r="F46" s="82"/>
      <c r="G46" s="31" t="s">
        <v>153</v>
      </c>
      <c r="H46" s="33"/>
      <c r="I46" s="33"/>
      <c r="J46" s="35">
        <v>0</v>
      </c>
      <c r="K46" s="35">
        <v>3336.38</v>
      </c>
      <c r="L46" s="35">
        <f t="shared" si="13"/>
        <v>278.0316666666667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8"/>
    </row>
    <row r="47" spans="2:26" ht="22.5">
      <c r="B47" s="83">
        <v>400.5</v>
      </c>
      <c r="C47" s="31"/>
      <c r="D47" s="31"/>
      <c r="E47" s="31">
        <v>429</v>
      </c>
      <c r="F47" s="82">
        <v>141</v>
      </c>
      <c r="G47" s="31" t="s">
        <v>157</v>
      </c>
      <c r="H47" s="33">
        <v>25100</v>
      </c>
      <c r="I47" s="33">
        <f>(H47/9)*12</f>
        <v>33466.666666666664</v>
      </c>
      <c r="J47" s="35">
        <v>0</v>
      </c>
      <c r="K47" s="35">
        <v>16952</v>
      </c>
      <c r="L47" s="35">
        <f t="shared" si="13"/>
        <v>1412.6666666666667</v>
      </c>
      <c r="M47" s="37">
        <v>1289.6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>
        <f t="shared" si="14"/>
        <v>1289.6</v>
      </c>
      <c r="Z47" s="38">
        <f t="shared" si="15"/>
        <v>0.07607361963190183</v>
      </c>
    </row>
    <row r="48" spans="2:26" ht="22.5">
      <c r="B48" s="83">
        <v>400.6</v>
      </c>
      <c r="C48" s="31"/>
      <c r="D48" s="31"/>
      <c r="E48" s="31">
        <v>429</v>
      </c>
      <c r="F48" s="82">
        <v>183</v>
      </c>
      <c r="G48" s="31" t="s">
        <v>158</v>
      </c>
      <c r="H48" s="33">
        <v>5900</v>
      </c>
      <c r="I48" s="33">
        <f>(H48/9)*12</f>
        <v>7866.666666666666</v>
      </c>
      <c r="J48" s="35">
        <v>0</v>
      </c>
      <c r="K48" s="35">
        <v>1528.13</v>
      </c>
      <c r="L48" s="35">
        <f t="shared" si="13"/>
        <v>127.34416666666668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>
        <f t="shared" si="14"/>
        <v>0</v>
      </c>
      <c r="Z48" s="38">
        <f t="shared" si="15"/>
        <v>0</v>
      </c>
    </row>
    <row r="49" spans="2:26" ht="22.5">
      <c r="B49" s="83">
        <v>400.7</v>
      </c>
      <c r="C49" s="31"/>
      <c r="D49" s="31"/>
      <c r="E49" s="31"/>
      <c r="F49" s="82"/>
      <c r="G49" s="31" t="s">
        <v>159</v>
      </c>
      <c r="H49" s="33">
        <v>6900</v>
      </c>
      <c r="I49" s="33">
        <f>(H49/9)*12</f>
        <v>9200</v>
      </c>
      <c r="J49" s="35">
        <v>0</v>
      </c>
      <c r="K49" s="35">
        <v>10036.8</v>
      </c>
      <c r="L49" s="35">
        <f t="shared" si="13"/>
        <v>836.4</v>
      </c>
      <c r="M49" s="37">
        <v>133.87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>
        <f t="shared" si="14"/>
        <v>133.87</v>
      </c>
      <c r="Z49" s="38">
        <f t="shared" si="15"/>
        <v>0.01333791646739997</v>
      </c>
    </row>
    <row r="50" spans="2:26" ht="22.5">
      <c r="B50" s="83">
        <v>400.8</v>
      </c>
      <c r="C50" s="31"/>
      <c r="D50" s="31"/>
      <c r="E50" s="31"/>
      <c r="F50" s="82"/>
      <c r="G50" s="31" t="s">
        <v>160</v>
      </c>
      <c r="H50" s="33"/>
      <c r="I50" s="33"/>
      <c r="J50" s="35">
        <v>0</v>
      </c>
      <c r="K50" s="35">
        <v>2000</v>
      </c>
      <c r="L50" s="35">
        <f t="shared" si="13"/>
        <v>166.66666666666666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8"/>
    </row>
    <row r="51" spans="2:26" ht="22.5">
      <c r="B51" s="83">
        <v>400.9</v>
      </c>
      <c r="C51" s="31"/>
      <c r="D51" s="31"/>
      <c r="E51" s="31"/>
      <c r="F51" s="82"/>
      <c r="G51" s="31" t="s">
        <v>161</v>
      </c>
      <c r="H51" s="33"/>
      <c r="I51" s="33"/>
      <c r="J51" s="35">
        <v>0</v>
      </c>
      <c r="K51" s="35">
        <v>2875</v>
      </c>
      <c r="L51" s="35">
        <f t="shared" si="13"/>
        <v>239.58333333333334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8"/>
    </row>
    <row r="52" spans="2:26" ht="22.5">
      <c r="B52" s="83" t="s">
        <v>152</v>
      </c>
      <c r="C52" s="31"/>
      <c r="D52" s="31"/>
      <c r="E52" s="31"/>
      <c r="F52" s="82"/>
      <c r="G52" s="31" t="s">
        <v>162</v>
      </c>
      <c r="H52" s="33"/>
      <c r="I52" s="33"/>
      <c r="J52" s="35">
        <v>15470</v>
      </c>
      <c r="K52" s="35">
        <v>7735</v>
      </c>
      <c r="L52" s="35">
        <f t="shared" si="13"/>
        <v>644.5833333333334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</row>
    <row r="53" spans="2:26" ht="22.5">
      <c r="B53" s="83">
        <v>500.3</v>
      </c>
      <c r="C53" s="31"/>
      <c r="D53" s="31"/>
      <c r="E53" s="31">
        <v>429</v>
      </c>
      <c r="F53" s="82">
        <v>140</v>
      </c>
      <c r="G53" s="31" t="s">
        <v>150</v>
      </c>
      <c r="H53" s="33">
        <v>17000</v>
      </c>
      <c r="I53" s="33">
        <f>(H53/9)*12</f>
        <v>22666.666666666668</v>
      </c>
      <c r="J53" s="35">
        <v>36608</v>
      </c>
      <c r="K53" s="35">
        <v>23112</v>
      </c>
      <c r="L53" s="35">
        <f>K53/12</f>
        <v>1926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>
        <f t="shared" si="14"/>
        <v>0</v>
      </c>
      <c r="Z53" s="38">
        <f t="shared" si="15"/>
        <v>0</v>
      </c>
    </row>
    <row r="54" spans="2:26" ht="22.5">
      <c r="B54" s="83">
        <v>500.4</v>
      </c>
      <c r="C54" s="31"/>
      <c r="D54" s="31"/>
      <c r="E54" s="31"/>
      <c r="F54" s="82"/>
      <c r="G54" s="31" t="s">
        <v>151</v>
      </c>
      <c r="H54" s="33"/>
      <c r="I54" s="33"/>
      <c r="J54" s="35">
        <v>0</v>
      </c>
      <c r="K54" s="35">
        <v>11370.67</v>
      </c>
      <c r="L54" s="35">
        <f>K54/12</f>
        <v>947.5558333333333</v>
      </c>
      <c r="M54" s="37">
        <v>836.78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>
        <f t="shared" si="14"/>
        <v>836.78</v>
      </c>
      <c r="Z54" s="38">
        <f t="shared" si="15"/>
        <v>0.07359109005889715</v>
      </c>
    </row>
    <row r="55" spans="2:32" s="27" customFormat="1" ht="21.75" customHeight="1" thickBot="1">
      <c r="B55" s="87"/>
      <c r="C55" s="52"/>
      <c r="D55" s="52" t="s">
        <v>5</v>
      </c>
      <c r="E55" s="52"/>
      <c r="F55" s="85"/>
      <c r="G55" s="52"/>
      <c r="H55" s="41">
        <f>SUM(H41:H53)</f>
        <v>108400</v>
      </c>
      <c r="I55" s="41">
        <f>SUM(I41:I53)</f>
        <v>144533.33333333334</v>
      </c>
      <c r="J55" s="42">
        <f aca="true" t="shared" si="16" ref="J55:O55">SUM(J41:J54)</f>
        <v>160604</v>
      </c>
      <c r="K55" s="42">
        <f t="shared" si="16"/>
        <v>184009.41000000003</v>
      </c>
      <c r="L55" s="42">
        <f t="shared" si="16"/>
        <v>15334.117499999998</v>
      </c>
      <c r="M55" s="43">
        <f t="shared" si="16"/>
        <v>10028.400000000001</v>
      </c>
      <c r="N55" s="43">
        <f t="shared" si="16"/>
        <v>0</v>
      </c>
      <c r="O55" s="43">
        <f t="shared" si="16"/>
        <v>0</v>
      </c>
      <c r="P55" s="43">
        <f aca="true" t="shared" si="17" ref="P55:X55">SUM(P41:P53)</f>
        <v>0</v>
      </c>
      <c r="Q55" s="43">
        <f t="shared" si="17"/>
        <v>0</v>
      </c>
      <c r="R55" s="43">
        <f t="shared" si="17"/>
        <v>0</v>
      </c>
      <c r="S55" s="43">
        <f t="shared" si="17"/>
        <v>0</v>
      </c>
      <c r="T55" s="43">
        <f t="shared" si="17"/>
        <v>0</v>
      </c>
      <c r="U55" s="43">
        <f t="shared" si="17"/>
        <v>0</v>
      </c>
      <c r="V55" s="43">
        <f t="shared" si="17"/>
        <v>0</v>
      </c>
      <c r="W55" s="43">
        <f t="shared" si="17"/>
        <v>0</v>
      </c>
      <c r="X55" s="43">
        <f t="shared" si="17"/>
        <v>0</v>
      </c>
      <c r="Y55" s="43">
        <f>SUM(Y41:Y54)</f>
        <v>7947.48</v>
      </c>
      <c r="Z55" s="44">
        <f t="shared" si="15"/>
        <v>0.04319061726245412</v>
      </c>
      <c r="AA55" s="135"/>
      <c r="AB55" s="136"/>
      <c r="AC55" s="136"/>
      <c r="AD55" s="136"/>
      <c r="AE55" s="136"/>
      <c r="AF55" s="136"/>
    </row>
    <row r="56" spans="2:32" ht="22.5">
      <c r="B56" s="52" t="s">
        <v>105</v>
      </c>
      <c r="C56" s="31"/>
      <c r="D56" s="31"/>
      <c r="E56" s="31"/>
      <c r="F56" s="82"/>
      <c r="G56" s="31"/>
      <c r="J56" s="35"/>
      <c r="K56" s="35"/>
      <c r="L56" s="30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8"/>
      <c r="AA56" s="135"/>
      <c r="AB56" s="136"/>
      <c r="AC56" s="136"/>
      <c r="AD56" s="136"/>
      <c r="AE56" s="136"/>
      <c r="AF56" s="136"/>
    </row>
    <row r="57" spans="2:32" ht="22.5">
      <c r="B57" s="83">
        <v>580</v>
      </c>
      <c r="C57" s="31"/>
      <c r="D57" s="31"/>
      <c r="E57" s="31">
        <v>429</v>
      </c>
      <c r="F57" s="82">
        <v>151</v>
      </c>
      <c r="G57" s="31" t="s">
        <v>23</v>
      </c>
      <c r="H57" s="33">
        <v>3000</v>
      </c>
      <c r="I57" s="33">
        <f>(H57/9)*12</f>
        <v>4000</v>
      </c>
      <c r="J57" s="35">
        <v>6500</v>
      </c>
      <c r="K57" s="35">
        <v>3000</v>
      </c>
      <c r="L57" s="35">
        <f>K57/12</f>
        <v>250</v>
      </c>
      <c r="M57" s="37">
        <v>995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>
        <f>SUM(M57:X57)</f>
        <v>995</v>
      </c>
      <c r="Z57" s="38">
        <f aca="true" t="shared" si="18" ref="Z57:Z62">SUM(Y57/K57)</f>
        <v>0.33166666666666667</v>
      </c>
      <c r="AA57" s="135"/>
      <c r="AB57" s="136"/>
      <c r="AC57" s="136"/>
      <c r="AD57" s="136"/>
      <c r="AE57" s="136"/>
      <c r="AF57" s="136"/>
    </row>
    <row r="58" spans="2:27" s="21" customFormat="1" ht="22.5">
      <c r="B58" s="89">
        <v>581</v>
      </c>
      <c r="C58" s="78"/>
      <c r="D58" s="78"/>
      <c r="E58" s="78">
        <v>429</v>
      </c>
      <c r="F58" s="79">
        <v>161</v>
      </c>
      <c r="G58" s="90" t="s">
        <v>24</v>
      </c>
      <c r="H58" s="46">
        <v>9100</v>
      </c>
      <c r="I58" s="33">
        <f>(H58/9)*12</f>
        <v>12133.333333333332</v>
      </c>
      <c r="J58" s="35">
        <v>12400</v>
      </c>
      <c r="K58" s="35">
        <v>15000</v>
      </c>
      <c r="L58" s="35">
        <f>K58/12</f>
        <v>1250</v>
      </c>
      <c r="M58" s="36">
        <v>1053.02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>
        <f>SUM(M58:X58)</f>
        <v>1053.02</v>
      </c>
      <c r="Z58" s="38">
        <f t="shared" si="18"/>
        <v>0.07020133333333334</v>
      </c>
      <c r="AA58" s="123"/>
    </row>
    <row r="59" spans="2:27" s="21" customFormat="1" ht="22.5">
      <c r="B59" s="89">
        <v>582</v>
      </c>
      <c r="C59" s="78"/>
      <c r="D59" s="78"/>
      <c r="E59" s="78">
        <v>429</v>
      </c>
      <c r="F59" s="79">
        <v>162</v>
      </c>
      <c r="G59" s="78" t="s">
        <v>106</v>
      </c>
      <c r="H59" s="33">
        <f>2300-1550</f>
        <v>750</v>
      </c>
      <c r="I59" s="33">
        <f>(H59/9)*12</f>
        <v>1000</v>
      </c>
      <c r="J59" s="35">
        <v>1500</v>
      </c>
      <c r="K59" s="35">
        <v>1500</v>
      </c>
      <c r="L59" s="35">
        <f>K59/12</f>
        <v>125</v>
      </c>
      <c r="M59" s="36">
        <v>0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>
        <f>SUM(M59:X59)</f>
        <v>0</v>
      </c>
      <c r="Z59" s="38">
        <f t="shared" si="18"/>
        <v>0</v>
      </c>
      <c r="AA59" s="124"/>
    </row>
    <row r="60" spans="2:27" s="21" customFormat="1" ht="22.5">
      <c r="B60" s="89">
        <v>589</v>
      </c>
      <c r="C60" s="78"/>
      <c r="D60" s="78"/>
      <c r="E60" s="78">
        <v>429</v>
      </c>
      <c r="F60" s="79">
        <v>156</v>
      </c>
      <c r="G60" s="78" t="s">
        <v>107</v>
      </c>
      <c r="H60" s="33">
        <v>22100</v>
      </c>
      <c r="I60" s="33">
        <f>(H60/9)*12</f>
        <v>29466.666666666668</v>
      </c>
      <c r="J60" s="35">
        <v>27800</v>
      </c>
      <c r="K60" s="35">
        <v>30500</v>
      </c>
      <c r="L60" s="35">
        <f>K60/12</f>
        <v>2541.6666666666665</v>
      </c>
      <c r="M60" s="36">
        <v>2755.94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>
        <f>SUM(M60:X60)</f>
        <v>2755.94</v>
      </c>
      <c r="Z60" s="38">
        <f t="shared" si="18"/>
        <v>0.09035868852459017</v>
      </c>
      <c r="AA60" s="124"/>
    </row>
    <row r="61" spans="2:27" s="21" customFormat="1" ht="22.5">
      <c r="B61" s="89">
        <v>590</v>
      </c>
      <c r="C61" s="78"/>
      <c r="D61" s="78"/>
      <c r="E61" s="78"/>
      <c r="F61" s="79"/>
      <c r="G61" s="78" t="s">
        <v>25</v>
      </c>
      <c r="H61" s="33">
        <v>5300</v>
      </c>
      <c r="I61" s="33">
        <f>(H61/9)*12</f>
        <v>7066.666666666667</v>
      </c>
      <c r="J61" s="35">
        <v>7500</v>
      </c>
      <c r="K61" s="35">
        <v>7800</v>
      </c>
      <c r="L61" s="35">
        <f>K61/12</f>
        <v>650</v>
      </c>
      <c r="M61" s="36">
        <v>902.68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>
        <f>SUM(M61:X61)</f>
        <v>902.68</v>
      </c>
      <c r="Z61" s="38">
        <f t="shared" si="18"/>
        <v>0.11572820512820513</v>
      </c>
      <c r="AA61" s="125"/>
    </row>
    <row r="62" spans="2:32" s="27" customFormat="1" ht="22.5">
      <c r="B62" s="87"/>
      <c r="C62" s="52"/>
      <c r="D62" s="52" t="s">
        <v>26</v>
      </c>
      <c r="E62" s="52"/>
      <c r="F62" s="85"/>
      <c r="G62" s="52"/>
      <c r="H62" s="53">
        <f>+SUM(H57:H61)</f>
        <v>40250</v>
      </c>
      <c r="I62" s="53">
        <f>SUM(I57:I61)</f>
        <v>53666.666666666664</v>
      </c>
      <c r="J62" s="42">
        <f>SUM(J57:J61)</f>
        <v>55700</v>
      </c>
      <c r="K62" s="42">
        <f>SUM(K57:K61)</f>
        <v>57800</v>
      </c>
      <c r="L62" s="42">
        <f>SUM(L57:L61)</f>
        <v>4816.666666666666</v>
      </c>
      <c r="M62" s="42">
        <f aca="true" t="shared" si="19" ref="M62:Y62">SUM(M57:M61)</f>
        <v>5706.64</v>
      </c>
      <c r="N62" s="42">
        <f t="shared" si="19"/>
        <v>0</v>
      </c>
      <c r="O62" s="42">
        <f t="shared" si="19"/>
        <v>0</v>
      </c>
      <c r="P62" s="42">
        <f t="shared" si="19"/>
        <v>0</v>
      </c>
      <c r="Q62" s="42">
        <f t="shared" si="19"/>
        <v>0</v>
      </c>
      <c r="R62" s="42">
        <f t="shared" si="19"/>
        <v>0</v>
      </c>
      <c r="S62" s="42">
        <f t="shared" si="19"/>
        <v>0</v>
      </c>
      <c r="T62" s="42">
        <f t="shared" si="19"/>
        <v>0</v>
      </c>
      <c r="U62" s="42">
        <f t="shared" si="19"/>
        <v>0</v>
      </c>
      <c r="V62" s="42">
        <f t="shared" si="19"/>
        <v>0</v>
      </c>
      <c r="W62" s="42">
        <f t="shared" si="19"/>
        <v>0</v>
      </c>
      <c r="X62" s="42">
        <f t="shared" si="19"/>
        <v>0</v>
      </c>
      <c r="Y62" s="43">
        <f t="shared" si="19"/>
        <v>5706.64</v>
      </c>
      <c r="Z62" s="44">
        <f t="shared" si="18"/>
        <v>0.09873079584775087</v>
      </c>
      <c r="AA62" s="135"/>
      <c r="AB62" s="137"/>
      <c r="AC62" s="137"/>
      <c r="AD62" s="137"/>
      <c r="AE62" s="137"/>
      <c r="AF62" s="137"/>
    </row>
    <row r="63" spans="2:32" ht="22.5">
      <c r="B63" s="91" t="s">
        <v>104</v>
      </c>
      <c r="C63" s="31"/>
      <c r="D63" s="31" t="s">
        <v>17</v>
      </c>
      <c r="E63" s="31"/>
      <c r="F63" s="82"/>
      <c r="G63" s="31"/>
      <c r="J63" s="35"/>
      <c r="K63" s="35"/>
      <c r="L63" s="30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8"/>
      <c r="AA63" s="135"/>
      <c r="AB63" s="137"/>
      <c r="AC63" s="137"/>
      <c r="AD63" s="137"/>
      <c r="AE63" s="137"/>
      <c r="AF63" s="137"/>
    </row>
    <row r="64" spans="2:26" ht="22.5">
      <c r="B64" s="83">
        <v>560</v>
      </c>
      <c r="C64" s="31"/>
      <c r="D64" s="31"/>
      <c r="E64" s="31">
        <v>429</v>
      </c>
      <c r="F64" s="82">
        <v>350</v>
      </c>
      <c r="G64" s="31" t="s">
        <v>18</v>
      </c>
      <c r="H64" s="46">
        <v>5000</v>
      </c>
      <c r="I64" s="33">
        <f aca="true" t="shared" si="20" ref="I64:I69">(H64/9)*12</f>
        <v>6666.666666666666</v>
      </c>
      <c r="J64" s="35">
        <v>11700</v>
      </c>
      <c r="K64" s="35">
        <v>11700</v>
      </c>
      <c r="L64" s="35">
        <f aca="true" t="shared" si="21" ref="L64:L69">K64/12</f>
        <v>975</v>
      </c>
      <c r="M64" s="37">
        <v>2506.74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>
        <f aca="true" t="shared" si="22" ref="Y64:Y69">SUM(M64:X64)</f>
        <v>2506.74</v>
      </c>
      <c r="Z64" s="38">
        <f aca="true" t="shared" si="23" ref="Z64:Z70">SUM(Y64/K64)</f>
        <v>0.21425128205128202</v>
      </c>
    </row>
    <row r="65" spans="1:26" ht="22.5">
      <c r="A65" s="54"/>
      <c r="B65" s="83">
        <v>561</v>
      </c>
      <c r="C65" s="31"/>
      <c r="D65" s="31"/>
      <c r="E65" s="31">
        <v>429</v>
      </c>
      <c r="F65" s="82">
        <v>314</v>
      </c>
      <c r="G65" s="31" t="s">
        <v>19</v>
      </c>
      <c r="H65" s="33">
        <v>3000</v>
      </c>
      <c r="I65" s="33">
        <f t="shared" si="20"/>
        <v>4000</v>
      </c>
      <c r="J65" s="35">
        <v>3000</v>
      </c>
      <c r="K65" s="35">
        <v>3000</v>
      </c>
      <c r="L65" s="35">
        <f t="shared" si="21"/>
        <v>250</v>
      </c>
      <c r="M65" s="37">
        <v>250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>
        <f t="shared" si="22"/>
        <v>250</v>
      </c>
      <c r="Z65" s="38">
        <f t="shared" si="23"/>
        <v>0.08333333333333333</v>
      </c>
    </row>
    <row r="66" spans="2:26" ht="22.5">
      <c r="B66" s="83">
        <v>561.1</v>
      </c>
      <c r="C66" s="31"/>
      <c r="D66" s="31"/>
      <c r="E66" s="31">
        <v>429</v>
      </c>
      <c r="F66" s="82">
        <v>314</v>
      </c>
      <c r="G66" s="31" t="s">
        <v>44</v>
      </c>
      <c r="H66" s="55">
        <v>5300</v>
      </c>
      <c r="I66" s="33">
        <f t="shared" si="20"/>
        <v>7066.666666666667</v>
      </c>
      <c r="J66" s="56">
        <v>3000</v>
      </c>
      <c r="K66" s="56">
        <v>3000</v>
      </c>
      <c r="L66" s="35">
        <f t="shared" si="21"/>
        <v>250</v>
      </c>
      <c r="M66" s="37">
        <v>110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>
        <f t="shared" si="22"/>
        <v>110</v>
      </c>
      <c r="Z66" s="38">
        <f t="shared" si="23"/>
        <v>0.03666666666666667</v>
      </c>
    </row>
    <row r="67" spans="1:26" ht="22.5">
      <c r="A67" s="54"/>
      <c r="B67" s="83">
        <v>562</v>
      </c>
      <c r="C67" s="31"/>
      <c r="D67" s="31"/>
      <c r="E67" s="31">
        <v>429</v>
      </c>
      <c r="F67" s="82">
        <v>313</v>
      </c>
      <c r="G67" s="31" t="s">
        <v>20</v>
      </c>
      <c r="H67" s="46">
        <v>900</v>
      </c>
      <c r="I67" s="33">
        <f t="shared" si="20"/>
        <v>1200</v>
      </c>
      <c r="J67" s="35">
        <v>1200</v>
      </c>
      <c r="K67" s="35">
        <v>1200</v>
      </c>
      <c r="L67" s="35">
        <f t="shared" si="21"/>
        <v>100</v>
      </c>
      <c r="M67" s="37">
        <v>100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>
        <f t="shared" si="22"/>
        <v>100</v>
      </c>
      <c r="Z67" s="38">
        <f t="shared" si="23"/>
        <v>0.08333333333333333</v>
      </c>
    </row>
    <row r="68" spans="2:26" ht="22.5">
      <c r="B68" s="83">
        <v>562.1</v>
      </c>
      <c r="C68" s="31"/>
      <c r="D68" s="31"/>
      <c r="E68" s="31">
        <v>429</v>
      </c>
      <c r="F68" s="82">
        <v>313</v>
      </c>
      <c r="G68" s="31" t="s">
        <v>45</v>
      </c>
      <c r="H68" s="33">
        <v>2100</v>
      </c>
      <c r="I68" s="33">
        <f t="shared" si="20"/>
        <v>2800</v>
      </c>
      <c r="J68" s="35">
        <v>15000</v>
      </c>
      <c r="K68" s="35">
        <v>15000</v>
      </c>
      <c r="L68" s="35">
        <f t="shared" si="21"/>
        <v>1250</v>
      </c>
      <c r="M68" s="37">
        <v>1459.74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>
        <f t="shared" si="22"/>
        <v>1459.74</v>
      </c>
      <c r="Z68" s="38">
        <f t="shared" si="23"/>
        <v>0.097316</v>
      </c>
    </row>
    <row r="69" spans="2:26" ht="22.5">
      <c r="B69" s="83">
        <v>563</v>
      </c>
      <c r="C69" s="31"/>
      <c r="D69" s="31"/>
      <c r="E69" s="31">
        <v>429</v>
      </c>
      <c r="F69" s="82">
        <v>311</v>
      </c>
      <c r="G69" s="31" t="s">
        <v>21</v>
      </c>
      <c r="H69" s="33">
        <v>2050</v>
      </c>
      <c r="I69" s="33">
        <f t="shared" si="20"/>
        <v>2733.333333333333</v>
      </c>
      <c r="J69" s="35">
        <v>2550</v>
      </c>
      <c r="K69" s="35">
        <v>2600</v>
      </c>
      <c r="L69" s="35">
        <f t="shared" si="21"/>
        <v>216.66666666666666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>
        <f t="shared" si="22"/>
        <v>0</v>
      </c>
      <c r="Z69" s="38">
        <f t="shared" si="23"/>
        <v>0</v>
      </c>
    </row>
    <row r="70" spans="2:27" s="27" customFormat="1" ht="23.25" thickBot="1">
      <c r="B70" s="87"/>
      <c r="C70" s="52"/>
      <c r="D70" s="52" t="s">
        <v>22</v>
      </c>
      <c r="E70" s="52"/>
      <c r="F70" s="85"/>
      <c r="G70" s="52"/>
      <c r="H70" s="41">
        <f>+SUM(H64:H69)</f>
        <v>18350</v>
      </c>
      <c r="I70" s="41">
        <f>SUM(I64:I69)</f>
        <v>24466.666666666664</v>
      </c>
      <c r="J70" s="42">
        <f>SUM(J64:J69)</f>
        <v>36450</v>
      </c>
      <c r="K70" s="42">
        <f>SUM(K64:K69)</f>
        <v>36500</v>
      </c>
      <c r="L70" s="42">
        <f>SUM(L64:L69)</f>
        <v>3041.6666666666665</v>
      </c>
      <c r="M70" s="43">
        <f aca="true" t="shared" si="24" ref="M70:Y70">SUM(M64:M69)</f>
        <v>4426.48</v>
      </c>
      <c r="N70" s="43">
        <f t="shared" si="24"/>
        <v>0</v>
      </c>
      <c r="O70" s="43">
        <f t="shared" si="24"/>
        <v>0</v>
      </c>
      <c r="P70" s="43">
        <f t="shared" si="24"/>
        <v>0</v>
      </c>
      <c r="Q70" s="43">
        <f t="shared" si="24"/>
        <v>0</v>
      </c>
      <c r="R70" s="43">
        <f t="shared" si="24"/>
        <v>0</v>
      </c>
      <c r="S70" s="43">
        <f t="shared" si="24"/>
        <v>0</v>
      </c>
      <c r="T70" s="43">
        <f t="shared" si="24"/>
        <v>0</v>
      </c>
      <c r="U70" s="43">
        <f t="shared" si="24"/>
        <v>0</v>
      </c>
      <c r="V70" s="43">
        <f t="shared" si="24"/>
        <v>0</v>
      </c>
      <c r="W70" s="43">
        <f t="shared" si="24"/>
        <v>0</v>
      </c>
      <c r="X70" s="43">
        <f t="shared" si="24"/>
        <v>0</v>
      </c>
      <c r="Y70" s="43">
        <f t="shared" si="24"/>
        <v>4426.48</v>
      </c>
      <c r="Z70" s="44">
        <f t="shared" si="23"/>
        <v>0.12127342465753424</v>
      </c>
      <c r="AA70" s="122"/>
    </row>
    <row r="71" spans="2:27" s="27" customFormat="1" ht="22.5">
      <c r="B71" s="87"/>
      <c r="C71" s="52"/>
      <c r="D71" s="52"/>
      <c r="E71" s="52"/>
      <c r="F71" s="85"/>
      <c r="G71" s="52"/>
      <c r="H71" s="48"/>
      <c r="I71" s="48"/>
      <c r="J71" s="24" t="s">
        <v>0</v>
      </c>
      <c r="K71" s="24" t="s">
        <v>0</v>
      </c>
      <c r="L71" s="24" t="s">
        <v>39</v>
      </c>
      <c r="M71" s="25" t="s">
        <v>70</v>
      </c>
      <c r="N71" s="25" t="s">
        <v>71</v>
      </c>
      <c r="O71" s="25" t="s">
        <v>72</v>
      </c>
      <c r="P71" s="25" t="s">
        <v>73</v>
      </c>
      <c r="Q71" s="25" t="s">
        <v>74</v>
      </c>
      <c r="R71" s="25" t="s">
        <v>75</v>
      </c>
      <c r="S71" s="25" t="s">
        <v>76</v>
      </c>
      <c r="T71" s="25" t="s">
        <v>77</v>
      </c>
      <c r="U71" s="25" t="s">
        <v>78</v>
      </c>
      <c r="V71" s="25" t="s">
        <v>79</v>
      </c>
      <c r="W71" s="25" t="s">
        <v>80</v>
      </c>
      <c r="X71" s="25" t="s">
        <v>81</v>
      </c>
      <c r="Y71" s="25" t="s">
        <v>82</v>
      </c>
      <c r="Z71" s="25" t="s">
        <v>85</v>
      </c>
      <c r="AA71" s="122"/>
    </row>
    <row r="72" spans="2:26" ht="22.5">
      <c r="B72" s="52" t="s">
        <v>99</v>
      </c>
      <c r="C72" s="31"/>
      <c r="D72" s="31" t="s">
        <v>6</v>
      </c>
      <c r="E72" s="31"/>
      <c r="F72" s="82"/>
      <c r="G72" s="31"/>
      <c r="J72" s="24" t="s">
        <v>145</v>
      </c>
      <c r="K72" s="24" t="s">
        <v>145</v>
      </c>
      <c r="L72" s="24" t="s">
        <v>146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 t="s">
        <v>83</v>
      </c>
      <c r="Z72" s="25"/>
    </row>
    <row r="73" spans="2:26" ht="22.5">
      <c r="B73" s="83">
        <v>501</v>
      </c>
      <c r="C73" s="31"/>
      <c r="D73" s="31"/>
      <c r="E73" s="31">
        <v>429</v>
      </c>
      <c r="F73" s="82">
        <v>210</v>
      </c>
      <c r="G73" s="31" t="s">
        <v>7</v>
      </c>
      <c r="H73" s="33">
        <v>2500</v>
      </c>
      <c r="I73" s="33">
        <f>(H73/9)*12</f>
        <v>3333.333333333333</v>
      </c>
      <c r="J73" s="35">
        <v>2000</v>
      </c>
      <c r="K73" s="35">
        <v>2000</v>
      </c>
      <c r="L73" s="35">
        <f>K73/12</f>
        <v>166.66666666666666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>
        <f>SUM(M73:X73)</f>
        <v>0</v>
      </c>
      <c r="Z73" s="38">
        <f aca="true" t="shared" si="25" ref="Z73:Z78">SUM(Y73/K73)</f>
        <v>0</v>
      </c>
    </row>
    <row r="74" spans="2:26" ht="22.5">
      <c r="B74" s="83">
        <v>502</v>
      </c>
      <c r="C74" s="31"/>
      <c r="D74" s="31"/>
      <c r="E74" s="31">
        <v>429</v>
      </c>
      <c r="F74" s="82">
        <v>340</v>
      </c>
      <c r="G74" s="31" t="s">
        <v>91</v>
      </c>
      <c r="H74" s="46">
        <v>200</v>
      </c>
      <c r="I74" s="33">
        <f>(H74/9)*12</f>
        <v>266.66666666666663</v>
      </c>
      <c r="J74" s="35">
        <v>100</v>
      </c>
      <c r="K74" s="35">
        <v>100</v>
      </c>
      <c r="L74" s="35">
        <f aca="true" t="shared" si="26" ref="L74:L88">K74/12</f>
        <v>8.333333333333334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>
        <f>SUM(M74:X74)</f>
        <v>0</v>
      </c>
      <c r="Z74" s="38">
        <f t="shared" si="25"/>
        <v>0</v>
      </c>
    </row>
    <row r="75" spans="2:26" ht="22.5">
      <c r="B75" s="83">
        <v>507</v>
      </c>
      <c r="C75" s="31"/>
      <c r="D75" s="31"/>
      <c r="E75" s="31">
        <v>429</v>
      </c>
      <c r="F75" s="82">
        <v>383</v>
      </c>
      <c r="G75" s="31" t="s">
        <v>92</v>
      </c>
      <c r="H75" s="46">
        <v>9000</v>
      </c>
      <c r="I75" s="33">
        <f>(H75/9)*12</f>
        <v>12000</v>
      </c>
      <c r="J75" s="35">
        <v>3500</v>
      </c>
      <c r="K75" s="35">
        <v>3500</v>
      </c>
      <c r="L75" s="35">
        <f t="shared" si="26"/>
        <v>291.6666666666667</v>
      </c>
      <c r="M75" s="37">
        <v>233.87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>
        <f>SUM(M75:X75)</f>
        <v>233.87</v>
      </c>
      <c r="Z75" s="38">
        <f t="shared" si="25"/>
        <v>0.06682</v>
      </c>
    </row>
    <row r="76" spans="2:26" ht="22.5">
      <c r="B76" s="83">
        <v>508</v>
      </c>
      <c r="C76" s="31"/>
      <c r="D76" s="31"/>
      <c r="E76" s="31">
        <v>429</v>
      </c>
      <c r="F76" s="82">
        <v>213</v>
      </c>
      <c r="G76" s="31" t="s">
        <v>8</v>
      </c>
      <c r="H76" s="33">
        <v>3500</v>
      </c>
      <c r="I76" s="33">
        <f>(H76/9)*12</f>
        <v>4666.666666666667</v>
      </c>
      <c r="J76" s="35">
        <v>5700</v>
      </c>
      <c r="K76" s="35">
        <v>5700</v>
      </c>
      <c r="L76" s="35">
        <f t="shared" si="26"/>
        <v>475</v>
      </c>
      <c r="M76" s="37">
        <v>375.13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>
        <f>SUM(M76:X76)</f>
        <v>375.13</v>
      </c>
      <c r="Z76" s="38">
        <f t="shared" si="25"/>
        <v>0.06581228070175439</v>
      </c>
    </row>
    <row r="77" spans="2:26" ht="22.5">
      <c r="B77" s="83">
        <v>509</v>
      </c>
      <c r="C77" s="31"/>
      <c r="D77" s="31"/>
      <c r="E77" s="31"/>
      <c r="F77" s="82"/>
      <c r="G77" s="31" t="s">
        <v>86</v>
      </c>
      <c r="H77" s="33"/>
      <c r="I77" s="33"/>
      <c r="J77" s="35">
        <v>1000</v>
      </c>
      <c r="K77" s="35">
        <v>500</v>
      </c>
      <c r="L77" s="35">
        <f t="shared" si="26"/>
        <v>41.666666666666664</v>
      </c>
      <c r="M77" s="37">
        <v>1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>
        <f>SUM(M77:X77)</f>
        <v>1</v>
      </c>
      <c r="Z77" s="38">
        <f t="shared" si="25"/>
        <v>0.002</v>
      </c>
    </row>
    <row r="78" spans="2:27" s="27" customFormat="1" ht="23.25" thickBot="1">
      <c r="B78" s="87"/>
      <c r="C78" s="52"/>
      <c r="D78" s="52" t="s">
        <v>9</v>
      </c>
      <c r="E78" s="52"/>
      <c r="F78" s="85"/>
      <c r="G78" s="52"/>
      <c r="H78" s="41">
        <f>+SUM(H73:H76)</f>
        <v>15200</v>
      </c>
      <c r="I78" s="41">
        <f>SUM(I73:I76)</f>
        <v>20266.666666666668</v>
      </c>
      <c r="J78" s="42">
        <f>SUM(J73:J77)</f>
        <v>12300</v>
      </c>
      <c r="K78" s="42">
        <f>SUM(K73:K77)</f>
        <v>11800</v>
      </c>
      <c r="L78" s="42">
        <f>SUM(L73:L77)</f>
        <v>983.3333333333334</v>
      </c>
      <c r="M78" s="43">
        <f aca="true" t="shared" si="27" ref="M78:X78">SUM(M73:M77)</f>
        <v>610</v>
      </c>
      <c r="N78" s="43">
        <f t="shared" si="27"/>
        <v>0</v>
      </c>
      <c r="O78" s="43">
        <f t="shared" si="27"/>
        <v>0</v>
      </c>
      <c r="P78" s="43">
        <f t="shared" si="27"/>
        <v>0</v>
      </c>
      <c r="Q78" s="43">
        <f t="shared" si="27"/>
        <v>0</v>
      </c>
      <c r="R78" s="43">
        <f t="shared" si="27"/>
        <v>0</v>
      </c>
      <c r="S78" s="43">
        <f t="shared" si="27"/>
        <v>0</v>
      </c>
      <c r="T78" s="43">
        <f t="shared" si="27"/>
        <v>0</v>
      </c>
      <c r="U78" s="43">
        <f t="shared" si="27"/>
        <v>0</v>
      </c>
      <c r="V78" s="43">
        <f t="shared" si="27"/>
        <v>0</v>
      </c>
      <c r="W78" s="43">
        <f t="shared" si="27"/>
        <v>0</v>
      </c>
      <c r="X78" s="43">
        <f t="shared" si="27"/>
        <v>0</v>
      </c>
      <c r="Y78" s="43">
        <f>SUM(Y73:Y77)</f>
        <v>610</v>
      </c>
      <c r="Z78" s="44">
        <f t="shared" si="25"/>
        <v>0.051694915254237285</v>
      </c>
      <c r="AA78" s="122"/>
    </row>
    <row r="79" spans="2:26" ht="22.5">
      <c r="B79" s="52" t="s">
        <v>100</v>
      </c>
      <c r="C79" s="31"/>
      <c r="D79" s="31" t="s">
        <v>10</v>
      </c>
      <c r="E79" s="31"/>
      <c r="F79" s="82"/>
      <c r="G79" s="31"/>
      <c r="J79" s="35"/>
      <c r="K79" s="35"/>
      <c r="L79" s="30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8"/>
    </row>
    <row r="80" spans="2:27" s="21" customFormat="1" ht="22.5">
      <c r="B80" s="89">
        <v>522</v>
      </c>
      <c r="C80" s="78"/>
      <c r="D80" s="78"/>
      <c r="E80" s="78">
        <v>429</v>
      </c>
      <c r="F80" s="79">
        <v>211</v>
      </c>
      <c r="G80" s="78" t="s">
        <v>101</v>
      </c>
      <c r="H80" s="33">
        <v>700</v>
      </c>
      <c r="I80" s="33">
        <f>(H80/9)*12</f>
        <v>933.3333333333333</v>
      </c>
      <c r="J80" s="35">
        <v>750</v>
      </c>
      <c r="K80" s="35">
        <v>700</v>
      </c>
      <c r="L80" s="35">
        <f t="shared" si="26"/>
        <v>58.333333333333336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7">
        <f>SUM(M80:X80)</f>
        <v>0</v>
      </c>
      <c r="Z80" s="38">
        <f>SUM(Y80/K80)</f>
        <v>0</v>
      </c>
      <c r="AA80" s="124"/>
    </row>
    <row r="81" spans="2:27" s="21" customFormat="1" ht="22.5">
      <c r="B81" s="89">
        <v>523</v>
      </c>
      <c r="C81" s="78"/>
      <c r="D81" s="78"/>
      <c r="E81" s="78">
        <v>429</v>
      </c>
      <c r="F81" s="79">
        <v>317</v>
      </c>
      <c r="G81" s="78" t="s">
        <v>11</v>
      </c>
      <c r="H81" s="33">
        <v>1300</v>
      </c>
      <c r="I81" s="33">
        <f>(H81/9)*12</f>
        <v>1733.3333333333335</v>
      </c>
      <c r="J81" s="35">
        <v>1300</v>
      </c>
      <c r="K81" s="35">
        <v>1000</v>
      </c>
      <c r="L81" s="35">
        <f t="shared" si="26"/>
        <v>83.33333333333333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>
        <f>SUM(M81:X81)</f>
        <v>0</v>
      </c>
      <c r="Z81" s="38">
        <f>SUM(Y81/K81)</f>
        <v>0</v>
      </c>
      <c r="AA81" s="124"/>
    </row>
    <row r="82" spans="2:26" ht="22.5">
      <c r="B82" s="83">
        <v>526</v>
      </c>
      <c r="C82" s="31"/>
      <c r="D82" s="31"/>
      <c r="E82" s="31">
        <v>429</v>
      </c>
      <c r="F82" s="82">
        <v>325</v>
      </c>
      <c r="G82" s="31" t="s">
        <v>12</v>
      </c>
      <c r="H82" s="46">
        <v>6000</v>
      </c>
      <c r="I82" s="33">
        <f>(H82/9)*12</f>
        <v>8000</v>
      </c>
      <c r="J82" s="35">
        <v>6000</v>
      </c>
      <c r="K82" s="35">
        <v>4000</v>
      </c>
      <c r="L82" s="35">
        <f t="shared" si="26"/>
        <v>333.3333333333333</v>
      </c>
      <c r="M82" s="37">
        <v>411.93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>
        <f>SUM(M82:X82)</f>
        <v>411.93</v>
      </c>
      <c r="Z82" s="38">
        <f>SUM(Y82/K82)</f>
        <v>0.1029825</v>
      </c>
    </row>
    <row r="83" spans="2:26" ht="22.5">
      <c r="B83" s="83">
        <v>527</v>
      </c>
      <c r="C83" s="31"/>
      <c r="D83" s="31"/>
      <c r="E83" s="31"/>
      <c r="F83" s="82"/>
      <c r="G83" s="31" t="s">
        <v>114</v>
      </c>
      <c r="H83" s="46"/>
      <c r="I83" s="33"/>
      <c r="J83" s="35">
        <v>7500</v>
      </c>
      <c r="K83" s="35">
        <v>5150</v>
      </c>
      <c r="L83" s="35">
        <f>K83/12</f>
        <v>429.1666666666667</v>
      </c>
      <c r="M83" s="37">
        <v>425.38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>
        <f>SUM(M83:X83)</f>
        <v>425.38</v>
      </c>
      <c r="Z83" s="38">
        <f>SUM(Y83/K83)</f>
        <v>0.08259805825242718</v>
      </c>
    </row>
    <row r="84" spans="2:27" s="27" customFormat="1" ht="23.25" thickBot="1">
      <c r="B84" s="87"/>
      <c r="C84" s="52"/>
      <c r="D84" s="52" t="s">
        <v>13</v>
      </c>
      <c r="E84" s="52"/>
      <c r="F84" s="85"/>
      <c r="G84" s="52"/>
      <c r="H84" s="41">
        <f>+SUM(H80:H82)</f>
        <v>8000</v>
      </c>
      <c r="I84" s="41">
        <f>SUM(I80:I82)</f>
        <v>10666.666666666668</v>
      </c>
      <c r="J84" s="42">
        <f>SUM(J80:J83)</f>
        <v>15550</v>
      </c>
      <c r="K84" s="42">
        <f aca="true" t="shared" si="28" ref="K84:P84">SUM(K80:K83)</f>
        <v>10850</v>
      </c>
      <c r="L84" s="42">
        <f t="shared" si="28"/>
        <v>904.1666666666667</v>
      </c>
      <c r="M84" s="43">
        <f t="shared" si="28"/>
        <v>837.31</v>
      </c>
      <c r="N84" s="43">
        <f t="shared" si="28"/>
        <v>0</v>
      </c>
      <c r="O84" s="43">
        <f t="shared" si="28"/>
        <v>0</v>
      </c>
      <c r="P84" s="43">
        <f t="shared" si="28"/>
        <v>0</v>
      </c>
      <c r="Q84" s="43">
        <f aca="true" t="shared" si="29" ref="Q84:X84">SUM(Q80:Q83)</f>
        <v>0</v>
      </c>
      <c r="R84" s="43">
        <f t="shared" si="29"/>
        <v>0</v>
      </c>
      <c r="S84" s="43">
        <f t="shared" si="29"/>
        <v>0</v>
      </c>
      <c r="T84" s="43">
        <f t="shared" si="29"/>
        <v>0</v>
      </c>
      <c r="U84" s="43">
        <f t="shared" si="29"/>
        <v>0</v>
      </c>
      <c r="V84" s="43">
        <f t="shared" si="29"/>
        <v>0</v>
      </c>
      <c r="W84" s="43">
        <f t="shared" si="29"/>
        <v>0</v>
      </c>
      <c r="X84" s="43">
        <f t="shared" si="29"/>
        <v>0</v>
      </c>
      <c r="Y84" s="43">
        <f>SUM(Y80:Y82)</f>
        <v>411.93</v>
      </c>
      <c r="Z84" s="44">
        <f>SUM(Y84/K84)</f>
        <v>0.03796589861751152</v>
      </c>
      <c r="AA84" s="122"/>
    </row>
    <row r="85" spans="2:26" ht="22.5">
      <c r="B85" s="52" t="s">
        <v>102</v>
      </c>
      <c r="C85" s="31"/>
      <c r="D85" s="31" t="s">
        <v>14</v>
      </c>
      <c r="E85" s="31"/>
      <c r="F85" s="82"/>
      <c r="G85" s="31"/>
      <c r="J85" s="35"/>
      <c r="K85" s="35"/>
      <c r="L85" s="30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8"/>
    </row>
    <row r="86" spans="2:26" ht="22.5">
      <c r="B86" s="83">
        <v>550</v>
      </c>
      <c r="C86" s="31"/>
      <c r="D86" s="31"/>
      <c r="E86" s="31">
        <v>429</v>
      </c>
      <c r="F86" s="82">
        <v>110</v>
      </c>
      <c r="G86" s="31" t="s">
        <v>15</v>
      </c>
      <c r="H86" s="33">
        <v>2700</v>
      </c>
      <c r="I86" s="33">
        <f>+H86</f>
        <v>2700</v>
      </c>
      <c r="J86" s="35">
        <v>2625</v>
      </c>
      <c r="K86" s="35">
        <v>2625</v>
      </c>
      <c r="L86" s="35">
        <f t="shared" si="26"/>
        <v>218.75</v>
      </c>
      <c r="M86" s="37">
        <v>1015</v>
      </c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>
        <f>SUM(M86:X86)</f>
        <v>1015</v>
      </c>
      <c r="Z86" s="38">
        <f>SUM(Y86/K86)</f>
        <v>0.38666666666666666</v>
      </c>
    </row>
    <row r="87" spans="2:26" ht="22.5">
      <c r="B87" s="83">
        <v>551</v>
      </c>
      <c r="C87" s="31"/>
      <c r="D87" s="31"/>
      <c r="E87" s="31">
        <v>429</v>
      </c>
      <c r="F87" s="82">
        <v>420</v>
      </c>
      <c r="G87" s="31" t="s">
        <v>97</v>
      </c>
      <c r="H87" s="33">
        <v>150</v>
      </c>
      <c r="I87" s="33">
        <f>(H87/9)*12</f>
        <v>200</v>
      </c>
      <c r="J87" s="35">
        <v>4100</v>
      </c>
      <c r="K87" s="35">
        <v>3500</v>
      </c>
      <c r="L87" s="35">
        <f t="shared" si="26"/>
        <v>291.6666666666667</v>
      </c>
      <c r="M87" s="37">
        <v>85.82</v>
      </c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>
        <f>SUM(M87:X87)</f>
        <v>85.82</v>
      </c>
      <c r="Z87" s="38">
        <f>SUM(Y87/K87)</f>
        <v>0.024519999999999997</v>
      </c>
    </row>
    <row r="88" spans="2:26" ht="22.5">
      <c r="B88" s="83">
        <v>552</v>
      </c>
      <c r="C88" s="31"/>
      <c r="D88" s="31"/>
      <c r="E88" s="31">
        <v>429</v>
      </c>
      <c r="F88" s="82">
        <v>116</v>
      </c>
      <c r="G88" s="31" t="s">
        <v>103</v>
      </c>
      <c r="H88" s="33">
        <v>100</v>
      </c>
      <c r="I88" s="33">
        <f>(H88/9)*12</f>
        <v>133.33333333333331</v>
      </c>
      <c r="J88" s="35">
        <v>500</v>
      </c>
      <c r="K88" s="35">
        <v>500</v>
      </c>
      <c r="L88" s="35">
        <f t="shared" si="26"/>
        <v>41.666666666666664</v>
      </c>
      <c r="M88" s="37">
        <v>819.99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>
        <f>SUM(M88:X88)</f>
        <v>819.99</v>
      </c>
      <c r="Z88" s="38">
        <f>SUM(Y88/K88)</f>
        <v>1.63998</v>
      </c>
    </row>
    <row r="89" spans="2:26" ht="22.5">
      <c r="B89" s="83">
        <v>566</v>
      </c>
      <c r="C89" s="31"/>
      <c r="D89" s="31"/>
      <c r="E89" s="31"/>
      <c r="F89" s="82"/>
      <c r="G89" s="31" t="s">
        <v>129</v>
      </c>
      <c r="H89" s="33"/>
      <c r="I89" s="33"/>
      <c r="J89" s="35">
        <v>0</v>
      </c>
      <c r="K89" s="35">
        <v>0</v>
      </c>
      <c r="L89" s="35">
        <v>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>
        <f>SUM(M89:X89)</f>
        <v>0</v>
      </c>
      <c r="Z89" s="38"/>
    </row>
    <row r="90" spans="2:27" s="27" customFormat="1" ht="23.25" thickBot="1">
      <c r="B90" s="87"/>
      <c r="C90" s="52"/>
      <c r="D90" s="52" t="s">
        <v>16</v>
      </c>
      <c r="E90" s="52"/>
      <c r="F90" s="85"/>
      <c r="G90" s="52"/>
      <c r="H90" s="41">
        <f>+SUM(H86:H88)</f>
        <v>2950</v>
      </c>
      <c r="I90" s="41">
        <f>SUM(I86:I88)</f>
        <v>3033.3333333333335</v>
      </c>
      <c r="J90" s="42">
        <f>SUM(J86:J89)</f>
        <v>7225</v>
      </c>
      <c r="K90" s="42">
        <f>SUM(K86:K89)</f>
        <v>6625</v>
      </c>
      <c r="L90" s="42">
        <f>SUM(L86:L89)</f>
        <v>552.0833333333334</v>
      </c>
      <c r="M90" s="42">
        <f aca="true" t="shared" si="30" ref="M90:Y90">SUM(M86:M89)</f>
        <v>1920.81</v>
      </c>
      <c r="N90" s="42">
        <f t="shared" si="30"/>
        <v>0</v>
      </c>
      <c r="O90" s="42">
        <f t="shared" si="30"/>
        <v>0</v>
      </c>
      <c r="P90" s="42">
        <f t="shared" si="30"/>
        <v>0</v>
      </c>
      <c r="Q90" s="42">
        <f t="shared" si="30"/>
        <v>0</v>
      </c>
      <c r="R90" s="42">
        <f t="shared" si="30"/>
        <v>0</v>
      </c>
      <c r="S90" s="42">
        <f t="shared" si="30"/>
        <v>0</v>
      </c>
      <c r="T90" s="42">
        <f t="shared" si="30"/>
        <v>0</v>
      </c>
      <c r="U90" s="42">
        <f t="shared" si="30"/>
        <v>0</v>
      </c>
      <c r="V90" s="42">
        <f t="shared" si="30"/>
        <v>0</v>
      </c>
      <c r="W90" s="42">
        <f t="shared" si="30"/>
        <v>0</v>
      </c>
      <c r="X90" s="42">
        <f t="shared" si="30"/>
        <v>0</v>
      </c>
      <c r="Y90" s="42">
        <f t="shared" si="30"/>
        <v>1920.81</v>
      </c>
      <c r="Z90" s="44">
        <f>SUM(Y90/K90)</f>
        <v>0.28993358490566035</v>
      </c>
      <c r="AA90" s="122"/>
    </row>
    <row r="91" spans="2:27" s="27" customFormat="1" ht="22.5">
      <c r="B91" s="52" t="s">
        <v>27</v>
      </c>
      <c r="C91" s="52"/>
      <c r="D91" s="52"/>
      <c r="E91" s="52"/>
      <c r="F91" s="85"/>
      <c r="G91" s="52"/>
      <c r="I91" s="50"/>
      <c r="J91" s="42">
        <f>SUM(J90+J84+J78+J70+J62+J55)</f>
        <v>287829</v>
      </c>
      <c r="K91" s="42">
        <f>SUM(K90+K84+K78+K70+K62+K55)</f>
        <v>307584.41000000003</v>
      </c>
      <c r="L91" s="42">
        <f>SUM(L90+L84+L78+L70+L62+L55)</f>
        <v>25632.034166666665</v>
      </c>
      <c r="M91" s="43">
        <f>SUM(M90+M84+M78+M70+M62+M55)</f>
        <v>23529.64</v>
      </c>
      <c r="N91" s="43">
        <f>SUM(N90+N84+N78+N70+N62+N55)</f>
        <v>0</v>
      </c>
      <c r="O91" s="43">
        <f>SUM(O90+O84+O78+O70+O62+O55)</f>
        <v>0</v>
      </c>
      <c r="P91" s="43">
        <f>SUM(P90+P84+P78+P70+P62+P55)</f>
        <v>0</v>
      </c>
      <c r="Q91" s="43">
        <f>SUM(Q90+Q84+Q78+Q70+Q62+Q55)</f>
        <v>0</v>
      </c>
      <c r="R91" s="43">
        <f>SUM(R90+R84+R78+R70+R62+R55)</f>
        <v>0</v>
      </c>
      <c r="S91" s="43">
        <f>SUM(S90+S84+S78+S70+S62+S55)</f>
        <v>0</v>
      </c>
      <c r="T91" s="43">
        <f>SUM(T90+T84+T78+T70+T62+T55)</f>
        <v>0</v>
      </c>
      <c r="U91" s="43">
        <f>SUM(U90+U84+U78+U70+U62+U55)</f>
        <v>0</v>
      </c>
      <c r="V91" s="43">
        <f>SUM(V90+V84+V78+V70+V62+V55)</f>
        <v>0</v>
      </c>
      <c r="W91" s="43">
        <f>SUM(W90+W84+W78+W70+W62+W55)</f>
        <v>0</v>
      </c>
      <c r="X91" s="43">
        <f>SUM(X90+X84+X78+X70+X62+X55)</f>
        <v>0</v>
      </c>
      <c r="Y91" s="43">
        <f>SUM(Y90+Y84+Y78+Y70+Y62+Y55)</f>
        <v>21023.34</v>
      </c>
      <c r="Z91" s="44">
        <f>SUM(Y91/K91)</f>
        <v>0.06834982306157844</v>
      </c>
      <c r="AA91" s="122"/>
    </row>
    <row r="92" spans="2:27" s="27" customFormat="1" ht="22.5">
      <c r="B92" s="87"/>
      <c r="C92" s="52"/>
      <c r="D92" s="52"/>
      <c r="E92" s="52"/>
      <c r="F92" s="85"/>
      <c r="G92" s="86" t="s">
        <v>118</v>
      </c>
      <c r="H92" s="72"/>
      <c r="I92" s="73"/>
      <c r="J92" s="71">
        <f>SUM(J37-J91)</f>
        <v>160240</v>
      </c>
      <c r="K92" s="71">
        <f>SUM(K37-K91)</f>
        <v>118936.58999999997</v>
      </c>
      <c r="L92" s="51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44"/>
      <c r="AA92" s="122"/>
    </row>
    <row r="93" spans="2:26" ht="16.5" customHeight="1">
      <c r="B93" s="83"/>
      <c r="C93" s="31"/>
      <c r="D93" s="31"/>
      <c r="E93" s="31"/>
      <c r="F93" s="82"/>
      <c r="G93" s="31"/>
      <c r="J93" s="35"/>
      <c r="K93" s="35"/>
      <c r="L93" s="30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8"/>
    </row>
    <row r="94" spans="2:26" ht="22.5">
      <c r="B94" s="52" t="s">
        <v>134</v>
      </c>
      <c r="C94" s="31"/>
      <c r="D94" s="31" t="s">
        <v>28</v>
      </c>
      <c r="E94" s="31"/>
      <c r="F94" s="82"/>
      <c r="G94" s="31"/>
      <c r="J94" s="35"/>
      <c r="K94" s="35"/>
      <c r="L94" s="30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8"/>
    </row>
    <row r="95" spans="2:26" ht="22.5">
      <c r="B95" s="83">
        <v>402</v>
      </c>
      <c r="C95" s="31"/>
      <c r="D95" s="31"/>
      <c r="E95" s="31">
        <v>429</v>
      </c>
      <c r="F95" s="82">
        <v>240</v>
      </c>
      <c r="G95" s="31" t="s">
        <v>29</v>
      </c>
      <c r="H95" s="33">
        <v>3000</v>
      </c>
      <c r="I95" s="33">
        <f>(H95/9)*12</f>
        <v>4000</v>
      </c>
      <c r="J95" s="35">
        <v>3500</v>
      </c>
      <c r="K95" s="35">
        <v>6000</v>
      </c>
      <c r="L95" s="35">
        <f aca="true" t="shared" si="31" ref="L95:L107">K95/12</f>
        <v>500</v>
      </c>
      <c r="M95" s="37">
        <v>479.08</v>
      </c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>
        <f aca="true" t="shared" si="32" ref="Y95:Y107">SUM(M95:X95)</f>
        <v>479.08</v>
      </c>
      <c r="Z95" s="38">
        <f aca="true" t="shared" si="33" ref="Z95:Z108">SUM(Y95/K95)</f>
        <v>0.07984666666666666</v>
      </c>
    </row>
    <row r="96" spans="2:26" ht="22.5">
      <c r="B96" s="83">
        <v>403</v>
      </c>
      <c r="C96" s="31"/>
      <c r="D96" s="31"/>
      <c r="E96" s="31"/>
      <c r="F96" s="82"/>
      <c r="G96" s="31" t="s">
        <v>46</v>
      </c>
      <c r="H96" s="33">
        <v>27500</v>
      </c>
      <c r="I96" s="33">
        <f aca="true" t="shared" si="34" ref="I96:I107">(H96/9)*12</f>
        <v>36666.66666666667</v>
      </c>
      <c r="J96" s="35">
        <v>44000</v>
      </c>
      <c r="K96" s="35">
        <v>45000</v>
      </c>
      <c r="L96" s="35">
        <f t="shared" si="31"/>
        <v>3750</v>
      </c>
      <c r="M96" s="37">
        <v>4454.61</v>
      </c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>
        <f t="shared" si="32"/>
        <v>4454.61</v>
      </c>
      <c r="Z96" s="38">
        <f t="shared" si="33"/>
        <v>0.09899133333333332</v>
      </c>
    </row>
    <row r="97" spans="2:26" ht="22.5">
      <c r="B97" s="83">
        <v>403.3</v>
      </c>
      <c r="C97" s="31"/>
      <c r="D97" s="31"/>
      <c r="E97" s="31">
        <v>429</v>
      </c>
      <c r="F97" s="82">
        <v>360</v>
      </c>
      <c r="G97" s="84" t="s">
        <v>93</v>
      </c>
      <c r="H97" s="46">
        <v>1400</v>
      </c>
      <c r="I97" s="33">
        <f t="shared" si="34"/>
        <v>1866.6666666666665</v>
      </c>
      <c r="J97" s="35">
        <v>2200</v>
      </c>
      <c r="K97" s="35">
        <v>2200</v>
      </c>
      <c r="L97" s="35">
        <f t="shared" si="31"/>
        <v>183.33333333333334</v>
      </c>
      <c r="M97" s="37">
        <v>196</v>
      </c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>
        <f t="shared" si="32"/>
        <v>196</v>
      </c>
      <c r="Z97" s="38">
        <f t="shared" si="33"/>
        <v>0.0890909090909091</v>
      </c>
    </row>
    <row r="98" spans="2:26" ht="22.5">
      <c r="B98" s="83">
        <v>404</v>
      </c>
      <c r="C98" s="31"/>
      <c r="D98" s="31"/>
      <c r="E98" s="31"/>
      <c r="F98" s="82"/>
      <c r="G98" s="84" t="s">
        <v>116</v>
      </c>
      <c r="H98" s="46"/>
      <c r="I98" s="33"/>
      <c r="J98" s="35">
        <v>6400</v>
      </c>
      <c r="K98" s="35">
        <v>6400</v>
      </c>
      <c r="L98" s="35">
        <f t="shared" si="31"/>
        <v>533.3333333333334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>
        <f t="shared" si="32"/>
        <v>0</v>
      </c>
      <c r="Z98" s="38">
        <f t="shared" si="33"/>
        <v>0</v>
      </c>
    </row>
    <row r="99" spans="2:26" ht="22.5">
      <c r="B99" s="83">
        <v>405</v>
      </c>
      <c r="C99" s="31"/>
      <c r="D99" s="31"/>
      <c r="E99" s="31">
        <v>429</v>
      </c>
      <c r="F99" s="82">
        <v>231</v>
      </c>
      <c r="G99" s="31" t="s">
        <v>30</v>
      </c>
      <c r="H99" s="33">
        <v>300</v>
      </c>
      <c r="I99" s="33">
        <f t="shared" si="34"/>
        <v>400</v>
      </c>
      <c r="J99" s="35">
        <v>2000</v>
      </c>
      <c r="K99" s="35">
        <v>2000</v>
      </c>
      <c r="L99" s="35">
        <f t="shared" si="31"/>
        <v>166.66666666666666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>
        <f t="shared" si="32"/>
        <v>0</v>
      </c>
      <c r="Z99" s="38">
        <f t="shared" si="33"/>
        <v>0</v>
      </c>
    </row>
    <row r="100" spans="2:26" ht="22.5">
      <c r="B100" s="83">
        <v>406</v>
      </c>
      <c r="C100" s="31"/>
      <c r="D100" s="31"/>
      <c r="E100" s="31">
        <v>429</v>
      </c>
      <c r="F100" s="82">
        <v>321</v>
      </c>
      <c r="G100" s="31" t="s">
        <v>87</v>
      </c>
      <c r="H100" s="33">
        <v>1300</v>
      </c>
      <c r="I100" s="33">
        <f t="shared" si="34"/>
        <v>1733.3333333333335</v>
      </c>
      <c r="J100" s="35">
        <v>1200</v>
      </c>
      <c r="K100" s="35">
        <v>6000</v>
      </c>
      <c r="L100" s="35">
        <f t="shared" si="31"/>
        <v>500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>
        <f t="shared" si="32"/>
        <v>0</v>
      </c>
      <c r="Z100" s="38">
        <f t="shared" si="33"/>
        <v>0</v>
      </c>
    </row>
    <row r="101" spans="2:26" ht="22.5">
      <c r="B101" s="83">
        <v>407</v>
      </c>
      <c r="C101" s="31"/>
      <c r="D101" s="31"/>
      <c r="E101" s="31"/>
      <c r="F101" s="82"/>
      <c r="G101" s="31" t="s">
        <v>108</v>
      </c>
      <c r="H101" s="33">
        <v>4000</v>
      </c>
      <c r="I101" s="33">
        <f t="shared" si="34"/>
        <v>5333.333333333334</v>
      </c>
      <c r="J101" s="35">
        <v>5500</v>
      </c>
      <c r="K101" s="35">
        <v>6600</v>
      </c>
      <c r="L101" s="35">
        <f t="shared" si="31"/>
        <v>550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>
        <f t="shared" si="32"/>
        <v>0</v>
      </c>
      <c r="Z101" s="38">
        <f t="shared" si="33"/>
        <v>0</v>
      </c>
    </row>
    <row r="102" spans="2:26" ht="22.5">
      <c r="B102" s="83">
        <v>408</v>
      </c>
      <c r="C102" s="31"/>
      <c r="D102" s="31"/>
      <c r="E102" s="31">
        <v>429</v>
      </c>
      <c r="F102" s="82">
        <v>315</v>
      </c>
      <c r="G102" s="31" t="s">
        <v>115</v>
      </c>
      <c r="H102" s="33">
        <v>33000</v>
      </c>
      <c r="I102" s="33">
        <f t="shared" si="34"/>
        <v>44000</v>
      </c>
      <c r="J102" s="35">
        <v>40000</v>
      </c>
      <c r="K102" s="35">
        <v>45000</v>
      </c>
      <c r="L102" s="35">
        <f t="shared" si="31"/>
        <v>3750</v>
      </c>
      <c r="M102" s="37">
        <v>4897.97</v>
      </c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>
        <f t="shared" si="32"/>
        <v>4897.97</v>
      </c>
      <c r="Z102" s="38">
        <f t="shared" si="33"/>
        <v>0.10884377777777779</v>
      </c>
    </row>
    <row r="103" spans="2:26" ht="22.5">
      <c r="B103" s="83">
        <v>408.1</v>
      </c>
      <c r="C103" s="31"/>
      <c r="D103" s="31"/>
      <c r="E103" s="31"/>
      <c r="F103" s="82"/>
      <c r="G103" s="31" t="s">
        <v>144</v>
      </c>
      <c r="H103" s="33"/>
      <c r="I103" s="33"/>
      <c r="J103" s="35">
        <v>30000</v>
      </c>
      <c r="K103" s="35">
        <v>30000</v>
      </c>
      <c r="L103" s="35">
        <f t="shared" si="31"/>
        <v>2500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>
        <f t="shared" si="32"/>
        <v>0</v>
      </c>
      <c r="Z103" s="38">
        <f t="shared" si="33"/>
        <v>0</v>
      </c>
    </row>
    <row r="104" spans="2:26" ht="22.5">
      <c r="B104" s="83">
        <v>409</v>
      </c>
      <c r="C104" s="31"/>
      <c r="D104" s="31"/>
      <c r="E104" s="31">
        <v>429</v>
      </c>
      <c r="F104" s="82">
        <v>250</v>
      </c>
      <c r="G104" s="31" t="s">
        <v>109</v>
      </c>
      <c r="H104" s="33">
        <v>7200</v>
      </c>
      <c r="I104" s="33">
        <f t="shared" si="34"/>
        <v>9600</v>
      </c>
      <c r="J104" s="35">
        <v>4000</v>
      </c>
      <c r="K104" s="35">
        <v>15000</v>
      </c>
      <c r="L104" s="35">
        <f t="shared" si="31"/>
        <v>1250</v>
      </c>
      <c r="M104" s="37">
        <v>44.99</v>
      </c>
      <c r="N104" s="37"/>
      <c r="O104" s="37"/>
      <c r="P104" s="37"/>
      <c r="Q104" s="37"/>
      <c r="R104" s="37"/>
      <c r="S104" s="37"/>
      <c r="T104" s="37"/>
      <c r="U104" s="30"/>
      <c r="V104" s="37"/>
      <c r="W104" s="37"/>
      <c r="X104" s="37"/>
      <c r="Y104" s="37">
        <f t="shared" si="32"/>
        <v>44.99</v>
      </c>
      <c r="Z104" s="38">
        <f t="shared" si="33"/>
        <v>0.0029993333333333335</v>
      </c>
    </row>
    <row r="105" spans="2:26" ht="22.5">
      <c r="B105" s="83">
        <v>409.1</v>
      </c>
      <c r="C105" s="31"/>
      <c r="D105" s="31"/>
      <c r="E105" s="31"/>
      <c r="F105" s="82"/>
      <c r="G105" s="31" t="s">
        <v>143</v>
      </c>
      <c r="H105" s="33"/>
      <c r="I105" s="33"/>
      <c r="J105" s="35">
        <v>25000</v>
      </c>
      <c r="K105" s="35">
        <v>15000</v>
      </c>
      <c r="L105" s="35">
        <f t="shared" si="31"/>
        <v>1250</v>
      </c>
      <c r="M105" s="37">
        <v>100</v>
      </c>
      <c r="N105" s="37"/>
      <c r="O105" s="37"/>
      <c r="P105" s="37"/>
      <c r="Q105" s="37"/>
      <c r="R105" s="37"/>
      <c r="S105" s="37"/>
      <c r="T105" s="37"/>
      <c r="U105" s="30"/>
      <c r="V105" s="37"/>
      <c r="W105" s="37"/>
      <c r="X105" s="37"/>
      <c r="Y105" s="37">
        <f>SUM(M105:X105)</f>
        <v>100</v>
      </c>
      <c r="Z105" s="38">
        <f t="shared" si="33"/>
        <v>0.006666666666666667</v>
      </c>
    </row>
    <row r="106" spans="2:26" ht="22.5">
      <c r="B106" s="83">
        <v>409.5</v>
      </c>
      <c r="C106" s="31"/>
      <c r="D106" s="31"/>
      <c r="E106" s="31"/>
      <c r="F106" s="82"/>
      <c r="G106" s="31" t="s">
        <v>68</v>
      </c>
      <c r="H106" s="33"/>
      <c r="I106" s="33"/>
      <c r="J106" s="35">
        <v>2000</v>
      </c>
      <c r="K106" s="35">
        <v>5000</v>
      </c>
      <c r="L106" s="35">
        <f t="shared" si="31"/>
        <v>416.6666666666667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>
        <f t="shared" si="32"/>
        <v>0</v>
      </c>
      <c r="Z106" s="38">
        <f t="shared" si="33"/>
        <v>0</v>
      </c>
    </row>
    <row r="107" spans="2:26" ht="22.5">
      <c r="B107" s="83">
        <v>410</v>
      </c>
      <c r="C107" s="31"/>
      <c r="D107" s="31"/>
      <c r="E107" s="31">
        <v>429</v>
      </c>
      <c r="F107" s="82">
        <v>331</v>
      </c>
      <c r="G107" s="31" t="s">
        <v>111</v>
      </c>
      <c r="H107" s="46">
        <v>7000</v>
      </c>
      <c r="I107" s="33">
        <f t="shared" si="34"/>
        <v>9333.333333333334</v>
      </c>
      <c r="J107" s="35">
        <v>6000</v>
      </c>
      <c r="K107" s="35">
        <v>7000</v>
      </c>
      <c r="L107" s="35">
        <f t="shared" si="31"/>
        <v>583.3333333333334</v>
      </c>
      <c r="M107" s="37">
        <v>772.25</v>
      </c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>
        <f t="shared" si="32"/>
        <v>772.25</v>
      </c>
      <c r="Z107" s="38">
        <f t="shared" si="33"/>
        <v>0.11032142857142857</v>
      </c>
    </row>
    <row r="108" spans="2:27" s="27" customFormat="1" ht="23.25" thickBot="1">
      <c r="B108" s="87"/>
      <c r="C108" s="52"/>
      <c r="D108" s="52" t="s">
        <v>31</v>
      </c>
      <c r="E108" s="52"/>
      <c r="F108" s="85"/>
      <c r="G108" s="52"/>
      <c r="H108" s="41">
        <f>+SUM(H95:H107)</f>
        <v>84700</v>
      </c>
      <c r="I108" s="41">
        <f>+SUM(I95:I107)</f>
        <v>112933.33333333333</v>
      </c>
      <c r="J108" s="42">
        <f>+SUM(J95:J107)</f>
        <v>171800</v>
      </c>
      <c r="K108" s="42">
        <f>+SUM(K95:K107)</f>
        <v>191200</v>
      </c>
      <c r="L108" s="42">
        <f>+SUM(L95:L107)</f>
        <v>15933.333333333332</v>
      </c>
      <c r="M108" s="43">
        <f aca="true" t="shared" si="35" ref="M108:Y108">SUM(M95:M107)</f>
        <v>10944.9</v>
      </c>
      <c r="N108" s="43">
        <f t="shared" si="35"/>
        <v>0</v>
      </c>
      <c r="O108" s="43">
        <f t="shared" si="35"/>
        <v>0</v>
      </c>
      <c r="P108" s="43">
        <f t="shared" si="35"/>
        <v>0</v>
      </c>
      <c r="Q108" s="43">
        <f t="shared" si="35"/>
        <v>0</v>
      </c>
      <c r="R108" s="43">
        <f t="shared" si="35"/>
        <v>0</v>
      </c>
      <c r="S108" s="43">
        <f t="shared" si="35"/>
        <v>0</v>
      </c>
      <c r="T108" s="43">
        <f t="shared" si="35"/>
        <v>0</v>
      </c>
      <c r="U108" s="43">
        <f t="shared" si="35"/>
        <v>0</v>
      </c>
      <c r="V108" s="43">
        <f t="shared" si="35"/>
        <v>0</v>
      </c>
      <c r="W108" s="43">
        <f t="shared" si="35"/>
        <v>0</v>
      </c>
      <c r="X108" s="43">
        <f t="shared" si="35"/>
        <v>0</v>
      </c>
      <c r="Y108" s="43">
        <f t="shared" si="35"/>
        <v>10944.9</v>
      </c>
      <c r="Z108" s="44">
        <f t="shared" si="33"/>
        <v>0.05724320083682008</v>
      </c>
      <c r="AA108" s="122"/>
    </row>
    <row r="109" spans="2:27" s="27" customFormat="1" ht="22.5">
      <c r="B109" s="87"/>
      <c r="C109" s="52"/>
      <c r="D109" s="52"/>
      <c r="E109" s="52"/>
      <c r="F109" s="85"/>
      <c r="G109" s="86" t="s">
        <v>128</v>
      </c>
      <c r="H109" s="48"/>
      <c r="I109" s="48"/>
      <c r="J109" s="71">
        <f>SUM(J92-J108)</f>
        <v>-11560</v>
      </c>
      <c r="K109" s="71">
        <f>SUM(K92-K108)</f>
        <v>-72263.41000000003</v>
      </c>
      <c r="L109" s="42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4"/>
      <c r="AA109" s="122"/>
    </row>
    <row r="110" spans="2:27" s="27" customFormat="1" ht="22.5">
      <c r="B110" s="87"/>
      <c r="C110" s="52"/>
      <c r="D110" s="52"/>
      <c r="E110" s="52"/>
      <c r="F110" s="85"/>
      <c r="G110" s="86"/>
      <c r="H110" s="48"/>
      <c r="I110" s="48"/>
      <c r="J110" s="71"/>
      <c r="K110" s="71"/>
      <c r="L110" s="42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4"/>
      <c r="AA110" s="122"/>
    </row>
    <row r="111" spans="2:26" ht="22.5">
      <c r="B111" s="52" t="s">
        <v>36</v>
      </c>
      <c r="C111" s="31" t="s">
        <v>35</v>
      </c>
      <c r="D111" s="31"/>
      <c r="E111" s="31"/>
      <c r="F111" s="82"/>
      <c r="G111" s="31"/>
      <c r="H111" s="27"/>
      <c r="I111" s="45"/>
      <c r="J111" s="35"/>
      <c r="K111" s="35"/>
      <c r="L111" s="30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8"/>
    </row>
    <row r="112" spans="2:26" ht="22.5">
      <c r="B112" s="83">
        <v>701</v>
      </c>
      <c r="C112" s="31" t="s">
        <v>50</v>
      </c>
      <c r="D112" s="31"/>
      <c r="E112" s="31"/>
      <c r="F112" s="82"/>
      <c r="G112" s="31" t="s">
        <v>50</v>
      </c>
      <c r="H112" s="33">
        <v>0</v>
      </c>
      <c r="I112" s="46"/>
      <c r="J112" s="35">
        <v>0</v>
      </c>
      <c r="K112" s="35">
        <v>0</v>
      </c>
      <c r="L112" s="35">
        <f>K112/12</f>
        <v>0</v>
      </c>
      <c r="M112" s="42"/>
      <c r="N112" s="42"/>
      <c r="O112" s="42"/>
      <c r="P112" s="42"/>
      <c r="Q112" s="42"/>
      <c r="R112" s="42"/>
      <c r="S112" s="42"/>
      <c r="T112" s="42"/>
      <c r="U112" s="35"/>
      <c r="V112" s="42"/>
      <c r="W112" s="42"/>
      <c r="X112" s="42"/>
      <c r="Y112" s="30">
        <f>SUM(M112:X112)</f>
        <v>0</v>
      </c>
      <c r="Z112" s="44"/>
    </row>
    <row r="113" spans="2:26" ht="22.5">
      <c r="B113" s="83"/>
      <c r="C113" s="31"/>
      <c r="D113" s="31"/>
      <c r="E113" s="31"/>
      <c r="F113" s="82"/>
      <c r="G113" s="31" t="s">
        <v>96</v>
      </c>
      <c r="H113" s="33"/>
      <c r="I113" s="46"/>
      <c r="J113" s="35">
        <v>0</v>
      </c>
      <c r="K113" s="35">
        <v>0</v>
      </c>
      <c r="L113" s="35">
        <f>K113/12</f>
        <v>0</v>
      </c>
      <c r="M113" s="30"/>
      <c r="N113" s="31"/>
      <c r="O113" s="31"/>
      <c r="P113" s="30"/>
      <c r="Q113" s="30"/>
      <c r="R113" s="31"/>
      <c r="S113" s="31"/>
      <c r="T113" s="31"/>
      <c r="U113" s="57"/>
      <c r="V113" s="31"/>
      <c r="W113" s="31"/>
      <c r="X113" s="31"/>
      <c r="Y113" s="30">
        <f>SUM(M113:X113)</f>
        <v>0</v>
      </c>
      <c r="Z113" s="38"/>
    </row>
    <row r="114" spans="2:26" ht="23.25" thickBot="1">
      <c r="B114" s="52" t="s">
        <v>37</v>
      </c>
      <c r="C114" s="31"/>
      <c r="D114" s="52"/>
      <c r="E114" s="31"/>
      <c r="F114" s="82"/>
      <c r="G114" s="31"/>
      <c r="H114" s="41" t="e">
        <f>SUM(H26+H135+#REF!+#REF!)</f>
        <v>#REF!</v>
      </c>
      <c r="I114" s="41" t="e">
        <f>SUM(I26+I135+#REF!+#REF!)</f>
        <v>#REF!</v>
      </c>
      <c r="J114" s="42">
        <f>SUM(J112,J108,J91,J36,J26)</f>
        <v>1922960</v>
      </c>
      <c r="K114" s="42">
        <f>SUM(K112,K108,K91,K36,K26)</f>
        <v>1945463.4100000001</v>
      </c>
      <c r="L114" s="42">
        <f>SUM(L112,L108,L91,L36,L26)</f>
        <v>162121.9508333333</v>
      </c>
      <c r="M114" s="42">
        <f>SUM(M112,M108,M91,M36,M26)</f>
        <v>150478.36</v>
      </c>
      <c r="N114" s="42">
        <f>SUM(N112,N108,N91,N36,N26)</f>
        <v>0</v>
      </c>
      <c r="O114" s="42">
        <f>SUM(O112,O108,O91,O36,O26)</f>
        <v>0</v>
      </c>
      <c r="P114" s="42">
        <f>SUM(P112,P108,P91,P36,P26)</f>
        <v>0</v>
      </c>
      <c r="Q114" s="42">
        <f>SUM(Q112,Q108,Q91,Q36,Q26)</f>
        <v>0</v>
      </c>
      <c r="R114" s="42">
        <f>SUM(R112,R108,R91,R36,R26)</f>
        <v>0</v>
      </c>
      <c r="S114" s="42">
        <f>SUM(S112,S108,S91,S36,S26)</f>
        <v>0</v>
      </c>
      <c r="T114" s="42">
        <f>SUM(T112,T108,T91,T36,T26)</f>
        <v>0</v>
      </c>
      <c r="U114" s="42">
        <f>SUM(U112,U108,U91,U36,U26)</f>
        <v>0</v>
      </c>
      <c r="V114" s="42">
        <f>SUM(V112,V108,V91,V36,V26)</f>
        <v>0</v>
      </c>
      <c r="W114" s="42">
        <f>SUM(W112,W108,W91,W36,W26)</f>
        <v>0</v>
      </c>
      <c r="X114" s="42">
        <f>SUM(X112,X108,X91,X36,X26)</f>
        <v>0</v>
      </c>
      <c r="Y114" s="51">
        <f>SUM(M114:X114)</f>
        <v>150478.36</v>
      </c>
      <c r="Z114" s="44">
        <f>SUM(Y114/K114)</f>
        <v>0.07734833727867438</v>
      </c>
    </row>
    <row r="115" spans="2:26" ht="23.25" thickBot="1">
      <c r="B115" s="52"/>
      <c r="C115" s="31"/>
      <c r="D115" s="52"/>
      <c r="E115" s="31"/>
      <c r="F115" s="82"/>
      <c r="G115" s="31"/>
      <c r="H115" s="41"/>
      <c r="I115" s="41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30"/>
      <c r="Z115" s="44"/>
    </row>
    <row r="116" spans="2:26" ht="23.25" thickBot="1">
      <c r="B116" s="81" t="s">
        <v>2</v>
      </c>
      <c r="C116" s="31"/>
      <c r="D116" s="31"/>
      <c r="E116" s="31"/>
      <c r="F116" s="82"/>
      <c r="G116" s="52"/>
      <c r="H116" s="41">
        <f aca="true" t="shared" si="36" ref="H116:Y116">H13</f>
        <v>1156000</v>
      </c>
      <c r="I116" s="41">
        <f t="shared" si="36"/>
        <v>1541333.3333333333</v>
      </c>
      <c r="J116" s="42">
        <f t="shared" si="36"/>
        <v>1911400</v>
      </c>
      <c r="K116" s="42">
        <f t="shared" si="36"/>
        <v>1873200</v>
      </c>
      <c r="L116" s="42">
        <f t="shared" si="36"/>
        <v>156100</v>
      </c>
      <c r="M116" s="42">
        <f t="shared" si="36"/>
        <v>158257.88</v>
      </c>
      <c r="N116" s="42">
        <f t="shared" si="36"/>
        <v>0</v>
      </c>
      <c r="O116" s="42">
        <f t="shared" si="36"/>
        <v>0</v>
      </c>
      <c r="P116" s="42">
        <f t="shared" si="36"/>
        <v>0</v>
      </c>
      <c r="Q116" s="42">
        <f t="shared" si="36"/>
        <v>0</v>
      </c>
      <c r="R116" s="42">
        <f t="shared" si="36"/>
        <v>0</v>
      </c>
      <c r="S116" s="42">
        <f t="shared" si="36"/>
        <v>0</v>
      </c>
      <c r="T116" s="42">
        <f t="shared" si="36"/>
        <v>0</v>
      </c>
      <c r="U116" s="42">
        <f t="shared" si="36"/>
        <v>0</v>
      </c>
      <c r="V116" s="42">
        <f t="shared" si="36"/>
        <v>0</v>
      </c>
      <c r="W116" s="42">
        <f t="shared" si="36"/>
        <v>0</v>
      </c>
      <c r="X116" s="42">
        <f t="shared" si="36"/>
        <v>0</v>
      </c>
      <c r="Y116" s="42">
        <f t="shared" si="36"/>
        <v>158257.88</v>
      </c>
      <c r="Z116" s="44">
        <f>SUM(Y116/K116)</f>
        <v>0.08448530856288704</v>
      </c>
    </row>
    <row r="117" spans="2:26" ht="22.5">
      <c r="B117" s="52"/>
      <c r="C117" s="31"/>
      <c r="D117" s="31"/>
      <c r="E117" s="31"/>
      <c r="F117" s="82"/>
      <c r="G117" s="52"/>
      <c r="H117" s="61"/>
      <c r="I117" s="48"/>
      <c r="J117" s="42"/>
      <c r="K117" s="42"/>
      <c r="L117" s="4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52"/>
    </row>
    <row r="118" spans="2:26" ht="22.5">
      <c r="B118" s="87" t="s">
        <v>3</v>
      </c>
      <c r="C118" s="31"/>
      <c r="D118" s="31"/>
      <c r="E118" s="31"/>
      <c r="F118" s="82"/>
      <c r="G118" s="92" t="s">
        <v>119</v>
      </c>
      <c r="H118" s="61"/>
      <c r="I118" s="48"/>
      <c r="J118" s="42">
        <f>SUM(J26)</f>
        <v>1071559</v>
      </c>
      <c r="K118" s="42">
        <f>SUM(K26)</f>
        <v>1067379</v>
      </c>
      <c r="L118" s="42">
        <f>SUM(L26)</f>
        <v>88948.25</v>
      </c>
      <c r="M118" s="42">
        <f aca="true" t="shared" si="37" ref="M118:X118">M26</f>
        <v>83732.14</v>
      </c>
      <c r="N118" s="42">
        <f t="shared" si="37"/>
        <v>0</v>
      </c>
      <c r="O118" s="42">
        <f t="shared" si="37"/>
        <v>0</v>
      </c>
      <c r="P118" s="42">
        <f t="shared" si="37"/>
        <v>0</v>
      </c>
      <c r="Q118" s="42">
        <f t="shared" si="37"/>
        <v>0</v>
      </c>
      <c r="R118" s="42">
        <f t="shared" si="37"/>
        <v>0</v>
      </c>
      <c r="S118" s="42">
        <f t="shared" si="37"/>
        <v>0</v>
      </c>
      <c r="T118" s="42">
        <f t="shared" si="37"/>
        <v>0</v>
      </c>
      <c r="U118" s="42">
        <f t="shared" si="37"/>
        <v>0</v>
      </c>
      <c r="V118" s="42">
        <f t="shared" si="37"/>
        <v>0</v>
      </c>
      <c r="W118" s="42">
        <f t="shared" si="37"/>
        <v>0</v>
      </c>
      <c r="X118" s="42">
        <f t="shared" si="37"/>
        <v>0</v>
      </c>
      <c r="Y118" s="51">
        <f>SUM(M118:X118)</f>
        <v>83732.14</v>
      </c>
      <c r="Z118" s="44">
        <f>SUM(Y118/K118)</f>
        <v>0.07844649370092535</v>
      </c>
    </row>
    <row r="119" spans="2:26" ht="22.5">
      <c r="B119" s="31"/>
      <c r="C119" s="52" t="s">
        <v>27</v>
      </c>
      <c r="D119" s="31"/>
      <c r="E119" s="31"/>
      <c r="F119" s="82"/>
      <c r="G119" s="92" t="s">
        <v>120</v>
      </c>
      <c r="H119" s="48" t="e">
        <f>#REF!</f>
        <v>#REF!</v>
      </c>
      <c r="I119" s="48" t="e">
        <f>#REF!</f>
        <v>#REF!</v>
      </c>
      <c r="J119" s="42">
        <f>SUM(J36)</f>
        <v>391772</v>
      </c>
      <c r="K119" s="42">
        <f>SUM(K36)</f>
        <v>379300</v>
      </c>
      <c r="L119" s="42">
        <f>SUM(L36)</f>
        <v>31608.333333333332</v>
      </c>
      <c r="M119" s="42">
        <f aca="true" t="shared" si="38" ref="M119:X119">M36</f>
        <v>32271.68</v>
      </c>
      <c r="N119" s="42">
        <f t="shared" si="38"/>
        <v>0</v>
      </c>
      <c r="O119" s="42">
        <f t="shared" si="38"/>
        <v>0</v>
      </c>
      <c r="P119" s="42">
        <f t="shared" si="38"/>
        <v>0</v>
      </c>
      <c r="Q119" s="42">
        <f t="shared" si="38"/>
        <v>0</v>
      </c>
      <c r="R119" s="42">
        <f t="shared" si="38"/>
        <v>0</v>
      </c>
      <c r="S119" s="42">
        <f t="shared" si="38"/>
        <v>0</v>
      </c>
      <c r="T119" s="42">
        <f t="shared" si="38"/>
        <v>0</v>
      </c>
      <c r="U119" s="42">
        <f t="shared" si="38"/>
        <v>0</v>
      </c>
      <c r="V119" s="42">
        <f t="shared" si="38"/>
        <v>0</v>
      </c>
      <c r="W119" s="42">
        <f t="shared" si="38"/>
        <v>0</v>
      </c>
      <c r="X119" s="42">
        <f t="shared" si="38"/>
        <v>0</v>
      </c>
      <c r="Y119" s="51">
        <f>SUM(M119:X119)</f>
        <v>32271.68</v>
      </c>
      <c r="Z119" s="44">
        <f>SUM(Y119/K119)</f>
        <v>0.08508220406011073</v>
      </c>
    </row>
    <row r="120" spans="2:26" ht="22.5">
      <c r="B120" s="52"/>
      <c r="C120" s="52" t="s">
        <v>32</v>
      </c>
      <c r="D120" s="52"/>
      <c r="E120" s="31"/>
      <c r="F120" s="82"/>
      <c r="G120" s="92" t="s">
        <v>121</v>
      </c>
      <c r="H120" s="48">
        <f>H135</f>
        <v>0</v>
      </c>
      <c r="I120" s="48">
        <f>I135</f>
        <v>0</v>
      </c>
      <c r="J120" s="42">
        <f>SUM(J91)</f>
        <v>287829</v>
      </c>
      <c r="K120" s="42">
        <f aca="true" t="shared" si="39" ref="K120:X120">SUM(K91)</f>
        <v>307584.41000000003</v>
      </c>
      <c r="L120" s="42">
        <f t="shared" si="39"/>
        <v>25632.034166666665</v>
      </c>
      <c r="M120" s="42">
        <f t="shared" si="39"/>
        <v>23529.64</v>
      </c>
      <c r="N120" s="42">
        <f t="shared" si="39"/>
        <v>0</v>
      </c>
      <c r="O120" s="42">
        <f t="shared" si="39"/>
        <v>0</v>
      </c>
      <c r="P120" s="42">
        <f t="shared" si="39"/>
        <v>0</v>
      </c>
      <c r="Q120" s="42">
        <f t="shared" si="39"/>
        <v>0</v>
      </c>
      <c r="R120" s="42">
        <f t="shared" si="39"/>
        <v>0</v>
      </c>
      <c r="S120" s="42">
        <f t="shared" si="39"/>
        <v>0</v>
      </c>
      <c r="T120" s="42">
        <f t="shared" si="39"/>
        <v>0</v>
      </c>
      <c r="U120" s="42">
        <f t="shared" si="39"/>
        <v>0</v>
      </c>
      <c r="V120" s="42">
        <f t="shared" si="39"/>
        <v>0</v>
      </c>
      <c r="W120" s="42">
        <f t="shared" si="39"/>
        <v>0</v>
      </c>
      <c r="X120" s="42">
        <f t="shared" si="39"/>
        <v>0</v>
      </c>
      <c r="Y120" s="51">
        <f>SUM(M120:X120)</f>
        <v>23529.64</v>
      </c>
      <c r="Z120" s="44">
        <f>SUM(Y120/K120)</f>
        <v>0.07649815541691465</v>
      </c>
    </row>
    <row r="121" spans="2:26" ht="22.5">
      <c r="B121" s="31"/>
      <c r="C121" s="52" t="s">
        <v>34</v>
      </c>
      <c r="D121" s="52"/>
      <c r="E121" s="52"/>
      <c r="F121" s="85"/>
      <c r="G121" s="92" t="s">
        <v>122</v>
      </c>
      <c r="H121" s="48">
        <f>H26</f>
        <v>832200</v>
      </c>
      <c r="I121" s="48">
        <f>I26</f>
        <v>1109600</v>
      </c>
      <c r="J121" s="42">
        <f>SUM(J108)</f>
        <v>171800</v>
      </c>
      <c r="K121" s="42">
        <f>SUM(K108)</f>
        <v>191200</v>
      </c>
      <c r="L121" s="42">
        <f>SUM(L108)</f>
        <v>15933.333333333332</v>
      </c>
      <c r="M121" s="42">
        <f aca="true" t="shared" si="40" ref="M121:X121">M108</f>
        <v>10944.9</v>
      </c>
      <c r="N121" s="42">
        <f t="shared" si="40"/>
        <v>0</v>
      </c>
      <c r="O121" s="42">
        <f t="shared" si="40"/>
        <v>0</v>
      </c>
      <c r="P121" s="42">
        <f t="shared" si="40"/>
        <v>0</v>
      </c>
      <c r="Q121" s="42">
        <f t="shared" si="40"/>
        <v>0</v>
      </c>
      <c r="R121" s="42">
        <f t="shared" si="40"/>
        <v>0</v>
      </c>
      <c r="S121" s="42">
        <f t="shared" si="40"/>
        <v>0</v>
      </c>
      <c r="T121" s="42">
        <f t="shared" si="40"/>
        <v>0</v>
      </c>
      <c r="U121" s="42">
        <f t="shared" si="40"/>
        <v>0</v>
      </c>
      <c r="V121" s="42">
        <f t="shared" si="40"/>
        <v>0</v>
      </c>
      <c r="W121" s="42">
        <f t="shared" si="40"/>
        <v>0</v>
      </c>
      <c r="X121" s="42">
        <f t="shared" si="40"/>
        <v>0</v>
      </c>
      <c r="Y121" s="51">
        <f>SUM(M121:X121)</f>
        <v>10944.9</v>
      </c>
      <c r="Z121" s="44">
        <f>SUM(Y121/K121)</f>
        <v>0.05724320083682008</v>
      </c>
    </row>
    <row r="122" spans="2:26" ht="22.5">
      <c r="B122" s="31"/>
      <c r="C122" s="52"/>
      <c r="D122" s="52"/>
      <c r="E122" s="52"/>
      <c r="F122" s="85"/>
      <c r="G122" s="52"/>
      <c r="H122" s="48"/>
      <c r="I122" s="48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4"/>
    </row>
    <row r="123" spans="2:26" ht="22.5">
      <c r="B123" s="81" t="s">
        <v>37</v>
      </c>
      <c r="C123" s="31"/>
      <c r="D123" s="52"/>
      <c r="E123" s="31"/>
      <c r="F123" s="82"/>
      <c r="G123" s="31"/>
      <c r="H123" s="63" t="e">
        <f>SUM(H119:H122)</f>
        <v>#REF!</v>
      </c>
      <c r="I123" s="63" t="e">
        <f>SUM(I119:I122)</f>
        <v>#REF!</v>
      </c>
      <c r="J123" s="42">
        <f>SUM(J118+J119+J120+J121)</f>
        <v>1922960</v>
      </c>
      <c r="K123" s="42">
        <f>SUM(K118+K119+K120+K121)</f>
        <v>1945463.4100000001</v>
      </c>
      <c r="L123" s="42">
        <f>SUM(L118+L119+L120+L121)</f>
        <v>162121.95083333334</v>
      </c>
      <c r="M123" s="42">
        <f aca="true" t="shared" si="41" ref="M123:Y123">SUM(M118+M119+M120+M121)</f>
        <v>150478.36000000002</v>
      </c>
      <c r="N123" s="42">
        <f t="shared" si="41"/>
        <v>0</v>
      </c>
      <c r="O123" s="42">
        <f t="shared" si="41"/>
        <v>0</v>
      </c>
      <c r="P123" s="42">
        <f t="shared" si="41"/>
        <v>0</v>
      </c>
      <c r="Q123" s="42">
        <f t="shared" si="41"/>
        <v>0</v>
      </c>
      <c r="R123" s="42">
        <f t="shared" si="41"/>
        <v>0</v>
      </c>
      <c r="S123" s="42">
        <f t="shared" si="41"/>
        <v>0</v>
      </c>
      <c r="T123" s="42">
        <f t="shared" si="41"/>
        <v>0</v>
      </c>
      <c r="U123" s="42">
        <f t="shared" si="41"/>
        <v>0</v>
      </c>
      <c r="V123" s="42">
        <f t="shared" si="41"/>
        <v>0</v>
      </c>
      <c r="W123" s="42">
        <f t="shared" si="41"/>
        <v>0</v>
      </c>
      <c r="X123" s="42">
        <f t="shared" si="41"/>
        <v>0</v>
      </c>
      <c r="Y123" s="42">
        <f t="shared" si="41"/>
        <v>150478.36000000002</v>
      </c>
      <c r="Z123" s="44">
        <f>SUM(Y123/K123)</f>
        <v>0.07734833727867439</v>
      </c>
    </row>
    <row r="124" spans="2:26" ht="22.5">
      <c r="B124" s="52"/>
      <c r="C124" s="31"/>
      <c r="D124" s="52"/>
      <c r="E124" s="31"/>
      <c r="F124" s="82"/>
      <c r="G124" s="31"/>
      <c r="H124" s="63"/>
      <c r="I124" s="63"/>
      <c r="J124" s="42"/>
      <c r="K124" s="42"/>
      <c r="L124" s="4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44"/>
    </row>
    <row r="125" spans="2:27" s="114" customFormat="1" ht="23.25" thickBot="1">
      <c r="B125" s="115" t="s">
        <v>38</v>
      </c>
      <c r="C125" s="116"/>
      <c r="D125" s="115"/>
      <c r="E125" s="116"/>
      <c r="F125" s="117"/>
      <c r="G125" s="116"/>
      <c r="H125" s="118" t="e">
        <f>SUM(H13-H114)</f>
        <v>#REF!</v>
      </c>
      <c r="I125" s="118" t="e">
        <f>SUM(I13-I114)</f>
        <v>#REF!</v>
      </c>
      <c r="J125" s="119">
        <f>+J116-J123</f>
        <v>-11560</v>
      </c>
      <c r="K125" s="119">
        <f>+K116-K123</f>
        <v>-72263.41000000015</v>
      </c>
      <c r="L125" s="119">
        <f>+L116-L123</f>
        <v>-6021.950833333336</v>
      </c>
      <c r="M125" s="119">
        <f aca="true" t="shared" si="42" ref="M125:Y125">+M116-M123</f>
        <v>7779.5199999999895</v>
      </c>
      <c r="N125" s="119">
        <f t="shared" si="42"/>
        <v>0</v>
      </c>
      <c r="O125" s="119">
        <f t="shared" si="42"/>
        <v>0</v>
      </c>
      <c r="P125" s="119">
        <f t="shared" si="42"/>
        <v>0</v>
      </c>
      <c r="Q125" s="119">
        <f t="shared" si="42"/>
        <v>0</v>
      </c>
      <c r="R125" s="119">
        <f t="shared" si="42"/>
        <v>0</v>
      </c>
      <c r="S125" s="119">
        <f t="shared" si="42"/>
        <v>0</v>
      </c>
      <c r="T125" s="119">
        <f t="shared" si="42"/>
        <v>0</v>
      </c>
      <c r="U125" s="119">
        <f t="shared" si="42"/>
        <v>0</v>
      </c>
      <c r="V125" s="119">
        <f t="shared" si="42"/>
        <v>0</v>
      </c>
      <c r="W125" s="119">
        <f t="shared" si="42"/>
        <v>0</v>
      </c>
      <c r="X125" s="119">
        <f t="shared" si="42"/>
        <v>0</v>
      </c>
      <c r="Y125" s="119">
        <f t="shared" si="42"/>
        <v>7779.5199999999895</v>
      </c>
      <c r="Z125" s="120">
        <f>SUM(Y125/K125)</f>
        <v>-0.10765503593035498</v>
      </c>
      <c r="AA125" s="126"/>
    </row>
    <row r="126" spans="1:12" ht="16.5" customHeight="1">
      <c r="A126" s="58"/>
      <c r="B126" s="64"/>
      <c r="C126" s="58"/>
      <c r="D126" s="58"/>
      <c r="E126" s="58"/>
      <c r="F126" s="59"/>
      <c r="G126" s="58"/>
      <c r="H126" s="58"/>
      <c r="I126" s="45"/>
      <c r="J126" s="45"/>
      <c r="K126" s="45"/>
      <c r="L126" s="45"/>
    </row>
    <row r="127" spans="2:27" s="58" customFormat="1" ht="22.5">
      <c r="B127" s="130"/>
      <c r="C127" s="65"/>
      <c r="D127" s="65"/>
      <c r="E127" s="65"/>
      <c r="F127" s="66"/>
      <c r="G127" s="61"/>
      <c r="H127" s="67"/>
      <c r="I127" s="68"/>
      <c r="J127" s="68"/>
      <c r="K127" s="68"/>
      <c r="L127" s="68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127"/>
    </row>
    <row r="128" spans="2:27" s="58" customFormat="1" ht="22.5">
      <c r="B128" s="132"/>
      <c r="C128" s="94"/>
      <c r="D128" s="94"/>
      <c r="E128" s="94"/>
      <c r="F128" s="95"/>
      <c r="G128" s="94"/>
      <c r="H128" s="94"/>
      <c r="I128" s="96"/>
      <c r="J128" s="97"/>
      <c r="K128" s="97"/>
      <c r="L128" s="97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9"/>
      <c r="AA128" s="127"/>
    </row>
    <row r="129" spans="2:27" s="58" customFormat="1" ht="16.5" customHeight="1">
      <c r="B129" s="131"/>
      <c r="C129" s="94"/>
      <c r="D129" s="94"/>
      <c r="E129" s="94"/>
      <c r="F129" s="95"/>
      <c r="G129" s="94"/>
      <c r="H129" s="94"/>
      <c r="I129" s="96"/>
      <c r="J129" s="97"/>
      <c r="K129" s="97"/>
      <c r="L129" s="97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9"/>
      <c r="AA129" s="127"/>
    </row>
    <row r="130" spans="2:27" s="58" customFormat="1" ht="22.5">
      <c r="B130" s="130"/>
      <c r="C130" s="100"/>
      <c r="D130" s="94"/>
      <c r="E130" s="94"/>
      <c r="F130" s="95"/>
      <c r="G130" s="101"/>
      <c r="H130" s="94"/>
      <c r="I130" s="102"/>
      <c r="J130" s="97"/>
      <c r="K130" s="97"/>
      <c r="L130" s="97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127"/>
    </row>
    <row r="131" spans="1:27" s="58" customFormat="1" ht="16.5" customHeight="1">
      <c r="A131" s="60"/>
      <c r="B131" s="93"/>
      <c r="C131" s="100"/>
      <c r="D131" s="94"/>
      <c r="E131" s="94"/>
      <c r="F131" s="95"/>
      <c r="G131" s="100"/>
      <c r="H131" s="94"/>
      <c r="I131" s="102"/>
      <c r="J131" s="97"/>
      <c r="K131" s="97"/>
      <c r="L131" s="97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9"/>
      <c r="AA131" s="127"/>
    </row>
    <row r="132" spans="1:27" s="58" customFormat="1" ht="16.5" customHeight="1">
      <c r="A132" s="60"/>
      <c r="B132" s="93"/>
      <c r="C132" s="94"/>
      <c r="D132" s="94"/>
      <c r="E132" s="94"/>
      <c r="F132" s="95"/>
      <c r="G132" s="94"/>
      <c r="H132" s="94"/>
      <c r="I132" s="102"/>
      <c r="J132" s="103"/>
      <c r="K132" s="103"/>
      <c r="L132" s="102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9"/>
      <c r="AA132" s="127"/>
    </row>
    <row r="133" spans="2:27" s="60" customFormat="1" ht="16.5" customHeight="1">
      <c r="B133" s="93"/>
      <c r="C133" s="100"/>
      <c r="D133" s="100"/>
      <c r="E133" s="100"/>
      <c r="F133" s="104"/>
      <c r="G133" s="100"/>
      <c r="H133" s="105"/>
      <c r="I133" s="105"/>
      <c r="J133" s="105"/>
      <c r="K133" s="105"/>
      <c r="L133" s="105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7"/>
      <c r="AA133" s="128"/>
    </row>
    <row r="134" spans="2:27" s="58" customFormat="1" ht="16.5" customHeight="1">
      <c r="B134" s="93"/>
      <c r="C134" s="94"/>
      <c r="D134" s="94"/>
      <c r="E134" s="104"/>
      <c r="F134" s="95"/>
      <c r="G134" s="100"/>
      <c r="H134" s="103"/>
      <c r="I134" s="103"/>
      <c r="J134" s="103"/>
      <c r="K134" s="103"/>
      <c r="L134" s="103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9"/>
      <c r="AA134" s="127"/>
    </row>
    <row r="135" spans="1:27" s="58" customFormat="1" ht="22.5">
      <c r="A135" s="60"/>
      <c r="B135" s="62"/>
      <c r="C135" s="100"/>
      <c r="D135" s="100"/>
      <c r="E135" s="94"/>
      <c r="F135" s="95"/>
      <c r="G135" s="108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7"/>
      <c r="AA135" s="127"/>
    </row>
    <row r="136" spans="1:27" s="58" customFormat="1" ht="16.5" customHeight="1">
      <c r="A136" s="60"/>
      <c r="B136" s="93"/>
      <c r="C136" s="100"/>
      <c r="D136" s="100"/>
      <c r="E136" s="94"/>
      <c r="F136" s="95"/>
      <c r="G136" s="100"/>
      <c r="H136" s="100"/>
      <c r="I136" s="109"/>
      <c r="J136" s="105"/>
      <c r="K136" s="105"/>
      <c r="L136" s="109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9"/>
      <c r="AA136" s="127"/>
    </row>
    <row r="137" spans="1:27" s="58" customFormat="1" ht="22.5">
      <c r="A137" s="60"/>
      <c r="B137" s="93"/>
      <c r="C137" s="100"/>
      <c r="D137" s="100"/>
      <c r="E137" s="94"/>
      <c r="F137" s="95"/>
      <c r="G137" s="100"/>
      <c r="H137" s="100"/>
      <c r="I137" s="109"/>
      <c r="J137" s="105"/>
      <c r="K137" s="105"/>
      <c r="L137" s="109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9"/>
      <c r="AA137" s="127"/>
    </row>
    <row r="138" spans="2:27" s="58" customFormat="1" ht="22.5">
      <c r="B138" s="93"/>
      <c r="C138" s="94"/>
      <c r="D138" s="94"/>
      <c r="E138" s="94"/>
      <c r="F138" s="95"/>
      <c r="G138" s="94"/>
      <c r="H138" s="94"/>
      <c r="I138" s="102"/>
      <c r="J138" s="102"/>
      <c r="K138" s="102"/>
      <c r="L138" s="102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127"/>
    </row>
    <row r="139" spans="2:27" s="58" customFormat="1" ht="16.5" customHeight="1">
      <c r="B139" s="93"/>
      <c r="C139" s="94"/>
      <c r="D139" s="94"/>
      <c r="E139" s="94"/>
      <c r="F139" s="95"/>
      <c r="G139" s="94"/>
      <c r="H139" s="94"/>
      <c r="I139" s="102"/>
      <c r="J139" s="102"/>
      <c r="K139" s="102"/>
      <c r="L139" s="102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127"/>
    </row>
    <row r="140" spans="2:27" s="58" customFormat="1" ht="22.5">
      <c r="B140" s="93"/>
      <c r="C140" s="94"/>
      <c r="D140" s="94"/>
      <c r="E140" s="94"/>
      <c r="F140" s="95"/>
      <c r="G140" s="94"/>
      <c r="H140" s="94"/>
      <c r="I140" s="102"/>
      <c r="J140" s="102"/>
      <c r="K140" s="102"/>
      <c r="L140" s="102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127"/>
    </row>
    <row r="141" spans="2:27" s="58" customFormat="1" ht="22.5">
      <c r="B141" s="93"/>
      <c r="C141" s="94"/>
      <c r="D141" s="94"/>
      <c r="E141" s="94"/>
      <c r="F141" s="95"/>
      <c r="G141" s="94"/>
      <c r="H141" s="94"/>
      <c r="I141" s="102"/>
      <c r="J141" s="102"/>
      <c r="K141" s="102"/>
      <c r="L141" s="102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27"/>
    </row>
    <row r="142" spans="2:26" ht="22.5">
      <c r="B142" s="110"/>
      <c r="C142" s="111"/>
      <c r="D142" s="111"/>
      <c r="E142" s="111"/>
      <c r="F142" s="112"/>
      <c r="G142" s="111"/>
      <c r="H142" s="111"/>
      <c r="I142" s="113"/>
      <c r="J142" s="113"/>
      <c r="K142" s="113"/>
      <c r="L142" s="113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2:26" ht="22.5">
      <c r="B143" s="110"/>
      <c r="C143" s="111"/>
      <c r="D143" s="111"/>
      <c r="E143" s="111"/>
      <c r="F143" s="112"/>
      <c r="G143" s="111"/>
      <c r="H143" s="111"/>
      <c r="I143" s="113"/>
      <c r="J143" s="113"/>
      <c r="K143" s="113"/>
      <c r="L143" s="113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2:26" ht="22.5">
      <c r="B144" s="110"/>
      <c r="C144" s="111"/>
      <c r="D144" s="111"/>
      <c r="E144" s="111"/>
      <c r="F144" s="112"/>
      <c r="G144" s="111"/>
      <c r="H144" s="111"/>
      <c r="I144" s="113"/>
      <c r="J144" s="113"/>
      <c r="K144" s="113"/>
      <c r="L144" s="113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</sheetData>
  <sheetProtection/>
  <mergeCells count="3">
    <mergeCell ref="AA13:AF15"/>
    <mergeCell ref="AA55:AF57"/>
    <mergeCell ref="AA62:AF63"/>
  </mergeCells>
  <printOptions horizontalCentered="1" verticalCentered="1"/>
  <pageMargins left="0.25" right="0.25" top="0.75" bottom="0.5" header="0.3" footer="0.3"/>
  <pageSetup fitToHeight="2" fitToWidth="0" horizontalDpi="600" verticalDpi="600" orientation="portrait" scale="50" r:id="rId1"/>
  <headerFooter>
    <oddHeader>&amp;C&amp;15North Sewickley Township Sewer Authority
Budget 2020&amp;10
</oddHeader>
  </headerFooter>
  <rowBreaks count="1" manualBreakCount="1">
    <brk id="62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F9" sqref="F9:H9"/>
    </sheetView>
  </sheetViews>
  <sheetFormatPr defaultColWidth="9.140625" defaultRowHeight="12.75"/>
  <cols>
    <col min="1" max="1" width="8.00390625" style="3" customWidth="1"/>
    <col min="2" max="2" width="8.57421875" style="3" bestFit="1" customWidth="1"/>
    <col min="3" max="3" width="12.8515625" style="3" customWidth="1"/>
    <col min="4" max="4" width="9.140625" style="3" customWidth="1"/>
    <col min="5" max="5" width="10.00390625" style="3" customWidth="1"/>
    <col min="6" max="7" width="9.140625" style="3" customWidth="1"/>
    <col min="8" max="8" width="12.8515625" style="3" customWidth="1"/>
    <col min="9" max="16384" width="9.140625" style="3" customWidth="1"/>
  </cols>
  <sheetData>
    <row r="1" spans="1:9" s="1" customFormat="1" ht="12.75">
      <c r="A1" s="138" t="s">
        <v>58</v>
      </c>
      <c r="B1" s="138"/>
      <c r="C1" s="138"/>
      <c r="D1" s="138"/>
      <c r="E1" s="138"/>
      <c r="F1" s="138"/>
      <c r="G1" s="138"/>
      <c r="H1" s="138"/>
      <c r="I1" s="138"/>
    </row>
    <row r="2" spans="1:9" s="1" customFormat="1" ht="12.75">
      <c r="A2" s="138" t="s">
        <v>59</v>
      </c>
      <c r="B2" s="138"/>
      <c r="C2" s="138"/>
      <c r="D2" s="138"/>
      <c r="E2" s="138"/>
      <c r="F2" s="138"/>
      <c r="G2" s="138"/>
      <c r="H2" s="138"/>
      <c r="I2" s="138"/>
    </row>
    <row r="3" spans="1:9" s="1" customFormat="1" ht="12.75">
      <c r="A3" s="138" t="s">
        <v>60</v>
      </c>
      <c r="B3" s="138"/>
      <c r="C3" s="138"/>
      <c r="D3" s="138"/>
      <c r="E3" s="138"/>
      <c r="F3" s="138"/>
      <c r="G3" s="138"/>
      <c r="H3" s="138"/>
      <c r="I3" s="138"/>
    </row>
    <row r="4" spans="7:8" s="1" customFormat="1" ht="12.75">
      <c r="G4" s="2" t="s">
        <v>136</v>
      </c>
      <c r="H4" s="2"/>
    </row>
    <row r="5" spans="7:8" s="1" customFormat="1" ht="12.75">
      <c r="G5" s="2" t="s">
        <v>137</v>
      </c>
      <c r="H5" s="2"/>
    </row>
    <row r="6" spans="1:8" ht="26.25" customHeight="1">
      <c r="A6" s="5" t="s">
        <v>61</v>
      </c>
      <c r="B6" s="5" t="s">
        <v>62</v>
      </c>
      <c r="C6" s="5" t="s">
        <v>63</v>
      </c>
      <c r="D6" s="5" t="s">
        <v>64</v>
      </c>
      <c r="E6" s="6" t="s">
        <v>65</v>
      </c>
      <c r="F6" s="139" t="s">
        <v>66</v>
      </c>
      <c r="G6" s="139"/>
      <c r="H6" s="140"/>
    </row>
    <row r="7" spans="1:8" ht="22.5">
      <c r="A7" s="7">
        <v>1</v>
      </c>
      <c r="B7" s="10"/>
      <c r="C7" s="8" t="s">
        <v>135</v>
      </c>
      <c r="D7" s="75"/>
      <c r="E7" s="9">
        <v>106</v>
      </c>
      <c r="F7" s="141" t="s">
        <v>138</v>
      </c>
      <c r="G7" s="142"/>
      <c r="H7" s="143"/>
    </row>
    <row r="8" spans="1:8" ht="24.75" customHeight="1">
      <c r="A8" s="7">
        <v>2</v>
      </c>
      <c r="B8" s="19"/>
      <c r="C8" s="8" t="s">
        <v>135</v>
      </c>
      <c r="D8" s="75"/>
      <c r="E8" s="9">
        <v>1005.34</v>
      </c>
      <c r="F8" s="141" t="s">
        <v>139</v>
      </c>
      <c r="G8" s="142"/>
      <c r="H8" s="143"/>
    </row>
    <row r="9" spans="1:8" ht="29.25" customHeight="1">
      <c r="A9" s="7">
        <v>3</v>
      </c>
      <c r="B9" s="17"/>
      <c r="C9" s="8"/>
      <c r="D9" s="5"/>
      <c r="E9" s="11"/>
      <c r="F9" s="141"/>
      <c r="G9" s="142"/>
      <c r="H9" s="143"/>
    </row>
    <row r="10" spans="1:8" ht="24.75" customHeight="1">
      <c r="A10" s="7">
        <v>4</v>
      </c>
      <c r="B10" s="17"/>
      <c r="C10" s="8"/>
      <c r="D10" s="5"/>
      <c r="E10" s="11"/>
      <c r="F10" s="141"/>
      <c r="G10" s="142"/>
      <c r="H10" s="143"/>
    </row>
    <row r="11" spans="1:8" ht="25.5" customHeight="1">
      <c r="A11" s="7">
        <v>5</v>
      </c>
      <c r="B11" s="19"/>
      <c r="C11" s="8"/>
      <c r="D11" s="12"/>
      <c r="E11" s="13"/>
      <c r="F11" s="141"/>
      <c r="G11" s="142"/>
      <c r="H11" s="143"/>
    </row>
    <row r="12" spans="1:8" ht="26.25" customHeight="1">
      <c r="A12" s="7">
        <v>6</v>
      </c>
      <c r="B12" s="18"/>
      <c r="C12" s="8"/>
      <c r="D12" s="12"/>
      <c r="E12" s="13"/>
      <c r="F12" s="141"/>
      <c r="G12" s="142"/>
      <c r="H12" s="143"/>
    </row>
    <row r="13" spans="1:8" ht="26.25" customHeight="1">
      <c r="A13" s="7">
        <v>7</v>
      </c>
      <c r="B13" s="18"/>
      <c r="C13" s="8"/>
      <c r="D13" s="12"/>
      <c r="E13" s="13"/>
      <c r="F13" s="141"/>
      <c r="G13" s="142"/>
      <c r="H13" s="143"/>
    </row>
    <row r="14" spans="1:8" ht="26.25" customHeight="1">
      <c r="A14" s="7">
        <v>8</v>
      </c>
      <c r="B14" s="18"/>
      <c r="C14" s="8"/>
      <c r="D14" s="12"/>
      <c r="E14" s="13"/>
      <c r="F14" s="141"/>
      <c r="G14" s="142"/>
      <c r="H14" s="143"/>
    </row>
    <row r="15" spans="1:8" ht="26.25" customHeight="1">
      <c r="A15" s="7">
        <v>9</v>
      </c>
      <c r="B15" s="18"/>
      <c r="C15" s="8"/>
      <c r="D15" s="12"/>
      <c r="E15" s="13"/>
      <c r="F15" s="141"/>
      <c r="G15" s="142"/>
      <c r="H15" s="143"/>
    </row>
    <row r="16" spans="1:8" ht="26.25" customHeight="1">
      <c r="A16" s="7">
        <v>10</v>
      </c>
      <c r="B16" s="14"/>
      <c r="C16" s="8"/>
      <c r="D16" s="12"/>
      <c r="E16" s="13"/>
      <c r="F16" s="144"/>
      <c r="G16" s="145"/>
      <c r="H16" s="146"/>
    </row>
    <row r="17" spans="1:8" ht="26.25" customHeight="1">
      <c r="A17" s="7">
        <v>11</v>
      </c>
      <c r="B17" s="14"/>
      <c r="C17" s="5"/>
      <c r="D17" s="12"/>
      <c r="E17" s="13"/>
      <c r="F17" s="144"/>
      <c r="G17" s="145"/>
      <c r="H17" s="146"/>
    </row>
    <row r="18" spans="1:8" ht="26.25" customHeight="1">
      <c r="A18" s="7">
        <v>12</v>
      </c>
      <c r="B18" s="14"/>
      <c r="C18" s="8"/>
      <c r="D18" s="12"/>
      <c r="E18" s="13"/>
      <c r="F18" s="144"/>
      <c r="G18" s="145"/>
      <c r="H18" s="146"/>
    </row>
    <row r="19" spans="1:8" ht="26.25" customHeight="1">
      <c r="A19" s="7">
        <v>13</v>
      </c>
      <c r="B19" s="14"/>
      <c r="C19" s="5"/>
      <c r="D19" s="12"/>
      <c r="E19" s="13"/>
      <c r="F19" s="144"/>
      <c r="G19" s="145"/>
      <c r="H19" s="146"/>
    </row>
    <row r="20" spans="1:8" ht="26.25" customHeight="1">
      <c r="A20" s="7">
        <v>14</v>
      </c>
      <c r="B20" s="10"/>
      <c r="C20" s="5"/>
      <c r="D20" s="12"/>
      <c r="E20" s="13"/>
      <c r="F20" s="141"/>
      <c r="G20" s="142"/>
      <c r="H20" s="143"/>
    </row>
    <row r="21" spans="1:8" ht="26.25" customHeight="1">
      <c r="A21" s="7">
        <v>15</v>
      </c>
      <c r="B21" s="10"/>
      <c r="C21" s="5"/>
      <c r="D21" s="7"/>
      <c r="E21" s="13"/>
      <c r="F21" s="141"/>
      <c r="G21" s="142"/>
      <c r="H21" s="143"/>
    </row>
    <row r="22" spans="1:8" ht="26.25" customHeight="1">
      <c r="A22" s="7">
        <v>16</v>
      </c>
      <c r="B22" s="10"/>
      <c r="C22" s="8"/>
      <c r="D22" s="7"/>
      <c r="E22" s="13"/>
      <c r="F22" s="141"/>
      <c r="G22" s="142"/>
      <c r="H22" s="143"/>
    </row>
    <row r="23" spans="1:8" ht="26.25" customHeight="1">
      <c r="A23" s="7">
        <v>17</v>
      </c>
      <c r="B23" s="10"/>
      <c r="C23" s="5"/>
      <c r="D23" s="7"/>
      <c r="E23" s="13"/>
      <c r="F23" s="141"/>
      <c r="G23" s="142"/>
      <c r="H23" s="143"/>
    </row>
    <row r="24" spans="1:8" ht="26.25" customHeight="1">
      <c r="A24" s="7">
        <v>18</v>
      </c>
      <c r="B24" s="10"/>
      <c r="C24" s="5"/>
      <c r="D24" s="7"/>
      <c r="E24" s="13"/>
      <c r="F24" s="144"/>
      <c r="G24" s="145"/>
      <c r="H24" s="146"/>
    </row>
    <row r="25" spans="1:8" ht="26.25" customHeight="1">
      <c r="A25" s="7">
        <v>19</v>
      </c>
      <c r="B25" s="10"/>
      <c r="C25" s="8"/>
      <c r="D25" s="7"/>
      <c r="E25" s="13"/>
      <c r="F25" s="144"/>
      <c r="G25" s="145"/>
      <c r="H25" s="146"/>
    </row>
    <row r="26" spans="1:8" ht="26.25" customHeight="1">
      <c r="A26" s="7">
        <v>20</v>
      </c>
      <c r="B26" s="10"/>
      <c r="C26" s="5"/>
      <c r="D26" s="7"/>
      <c r="E26" s="13"/>
      <c r="F26" s="148"/>
      <c r="G26" s="139"/>
      <c r="H26" s="140"/>
    </row>
    <row r="27" spans="2:8" ht="15" customHeight="1">
      <c r="B27" s="15"/>
      <c r="C27" s="4"/>
      <c r="D27" s="5" t="s">
        <v>67</v>
      </c>
      <c r="E27" s="16">
        <f>SUM(E7:E26)</f>
        <v>1111.3400000000001</v>
      </c>
      <c r="F27" s="147"/>
      <c r="G27" s="147"/>
      <c r="H27" s="147"/>
    </row>
  </sheetData>
  <sheetProtection/>
  <mergeCells count="25">
    <mergeCell ref="F27:H27"/>
    <mergeCell ref="F23:H23"/>
    <mergeCell ref="F24:H24"/>
    <mergeCell ref="F25:H25"/>
    <mergeCell ref="F26:H26"/>
    <mergeCell ref="F21:H21"/>
    <mergeCell ref="F22:H22"/>
    <mergeCell ref="F19:H19"/>
    <mergeCell ref="F14:H14"/>
    <mergeCell ref="F7:H7"/>
    <mergeCell ref="F8:H8"/>
    <mergeCell ref="F9:H9"/>
    <mergeCell ref="F10:H10"/>
    <mergeCell ref="F11:H11"/>
    <mergeCell ref="F12:H12"/>
    <mergeCell ref="A1:I1"/>
    <mergeCell ref="A2:I2"/>
    <mergeCell ref="A3:I3"/>
    <mergeCell ref="F6:H6"/>
    <mergeCell ref="F20:H20"/>
    <mergeCell ref="F13:H13"/>
    <mergeCell ref="F15:H15"/>
    <mergeCell ref="F16:H16"/>
    <mergeCell ref="F17:H17"/>
    <mergeCell ref="F18:H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kroll</dc:creator>
  <cp:keywords/>
  <dc:description/>
  <cp:lastModifiedBy>user</cp:lastModifiedBy>
  <cp:lastPrinted>2020-02-13T13:54:27Z</cp:lastPrinted>
  <dcterms:created xsi:type="dcterms:W3CDTF">2002-10-30T18:42:36Z</dcterms:created>
  <dcterms:modified xsi:type="dcterms:W3CDTF">2020-02-13T14:41:20Z</dcterms:modified>
  <cp:category/>
  <cp:version/>
  <cp:contentType/>
  <cp:contentStatus/>
</cp:coreProperties>
</file>